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drawings/drawing3.xml" ContentType="application/vnd.openxmlformats-officedocument.drawing+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drawings/drawing4.xml" ContentType="application/vnd.openxmlformats-officedocument.drawing+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1595" windowHeight="5895" activeTab="0"/>
  </bookViews>
  <sheets>
    <sheet name="Titre" sheetId="1" r:id="rId1"/>
    <sheet name="Sections" sheetId="2" r:id="rId2"/>
    <sheet name="Rapport trés." sheetId="3" r:id="rId3"/>
    <sheet name="Section I" sheetId="4" r:id="rId4"/>
    <sheet name="Sect. I-Table mat." sheetId="5" r:id="rId5"/>
    <sheet name="S6  Rap. vérif. ext." sheetId="6" r:id="rId6"/>
    <sheet name="S7  Résultats par org" sheetId="7" r:id="rId7"/>
    <sheet name="S8  Ex. fonct. par org." sheetId="8" r:id="rId8"/>
    <sheet name="S9  Ex. inv. par org." sheetId="9" r:id="rId9"/>
    <sheet name="S10  Var. dette nette par org." sheetId="10" r:id="rId10"/>
    <sheet name="S11  Situat. fin. par org." sheetId="11" r:id="rId11"/>
    <sheet name="S12  flux trés. par org." sheetId="12" r:id="rId12"/>
    <sheet name="S13 Charges objets par org." sheetId="13" r:id="rId13"/>
    <sheet name="S18  État résultats " sheetId="14" r:id="rId14"/>
    <sheet name="S19  Variation dette nette" sheetId="15" r:id="rId15"/>
    <sheet name="S20  État situat. finan." sheetId="16" r:id="rId16"/>
    <sheet name="S21  État flux trés." sheetId="17" r:id="rId17"/>
    <sheet name="S22-1  Note 1-2" sheetId="18" r:id="rId18"/>
    <sheet name="S22-1  Note 1-2(2)" sheetId="19" r:id="rId19"/>
    <sheet name="S22-2  Note 2" sheetId="20" r:id="rId20"/>
    <sheet name="S22-3  Note 2-3" sheetId="21" r:id="rId21"/>
    <sheet name="S22-4  Note 4-7" sheetId="22" r:id="rId22"/>
    <sheet name="S22-5  Note 8-11" sheetId="23" r:id="rId23"/>
    <sheet name="S22-6  Note 12" sheetId="24" r:id="rId24"/>
    <sheet name="S22-7  Note 13" sheetId="25" r:id="rId25"/>
    <sheet name="S22-8  Note 14-17" sheetId="26" r:id="rId26"/>
    <sheet name="S22-9  Note 18-19" sheetId="27" r:id="rId27"/>
    <sheet name="S23-1  Excédent accumulé" sheetId="28" r:id="rId28"/>
    <sheet name="S23-2  Excédent accumulé (2)" sheetId="29" r:id="rId29"/>
    <sheet name="S24-1  Av. soc. futurs" sheetId="30" r:id="rId30"/>
    <sheet name="S24-2  Av. soc. futurs (2)" sheetId="31" r:id="rId31"/>
    <sheet name="S24-3  Av. soc. futurs (3)" sheetId="32" r:id="rId32"/>
    <sheet name="S24-4  Av. soc. futurs (4)" sheetId="33" r:id="rId33"/>
    <sheet name="S25  Endet. total net" sheetId="34" r:id="rId34"/>
    <sheet name="Rens. non vérifiés" sheetId="35" r:id="rId35"/>
    <sheet name="S27-3  Revenus transferts" sheetId="36" r:id="rId36"/>
    <sheet name="S27-4  Services rendus" sheetId="37" r:id="rId37"/>
    <sheet name="S27-5  Services rendus (2)" sheetId="38" r:id="rId38"/>
    <sheet name="S28-1  Analyse charges" sheetId="39" r:id="rId39"/>
    <sheet name="S28-2  Analyse charges (2)" sheetId="40" r:id="rId40"/>
    <sheet name="S28-3  Analyse charges (3)" sheetId="41" r:id="rId41"/>
    <sheet name="Sect. II - Autres rens. finan." sheetId="42" r:id="rId42"/>
    <sheet name="S30  Sect. II - Table mat. (2)" sheetId="43" r:id="rId43"/>
    <sheet name="S36  Acquis. immo. par catég." sheetId="44" r:id="rId44"/>
    <sheet name="S37  Analyse dette LT" sheetId="45" r:id="rId45"/>
    <sheet name="S38 Quote-part endet." sheetId="46" r:id="rId46"/>
    <sheet name="S40 Sommaire rev. quotes-parts" sheetId="47" r:id="rId47"/>
    <sheet name="S41 Revenus quotes-parts" sheetId="48" r:id="rId48"/>
    <sheet name="S42  Excédent acc. par act." sheetId="49" r:id="rId49"/>
    <sheet name="S43 Rémunér. - Eau égout" sheetId="50" r:id="rId50"/>
    <sheet name="44 cout-services" sheetId="51" r:id="rId51"/>
    <sheet name="S45 Acquis. immo. par objets" sheetId="52" r:id="rId52"/>
    <sheet name="S46-1  Ana. excédent accumulé" sheetId="53" r:id="rId53"/>
    <sheet name="S46-2  Ana. excédent accumu (2)" sheetId="54" r:id="rId54"/>
    <sheet name="S47  Fonds roulement" sheetId="55" r:id="rId55"/>
    <sheet name="S48 Soldes disp. règlem." sheetId="56" r:id="rId56"/>
    <sheet name="S53 Quest. Autres org." sheetId="57" r:id="rId57"/>
    <sheet name="S54 Membres conseil" sheetId="58" r:id="rId58"/>
    <sheet name="S55 Autres données" sheetId="59" r:id="rId59"/>
    <sheet name="S57 Transmission" sheetId="60" r:id="rId60"/>
    <sheet name="Sommaire cons." sheetId="61" r:id="rId61"/>
    <sheet name="Résultats" sheetId="62" r:id="rId62"/>
    <sheet name="Sit.fin+excédent" sheetId="63" r:id="rId63"/>
    <sheet name="Revenus " sheetId="64" r:id="rId64"/>
    <sheet name="Charges" sheetId="65" r:id="rId65"/>
  </sheets>
  <externalReferences>
    <externalReference r:id="rId68"/>
    <externalReference r:id="rId69"/>
    <externalReference r:id="rId70"/>
  </externalReferences>
  <definedNames>
    <definedName name="avoir" localSheetId="50">#REF!</definedName>
    <definedName name="avoir" localSheetId="2">#REF!</definedName>
    <definedName name="avoir" localSheetId="9">#REF!</definedName>
    <definedName name="avoir" localSheetId="11">#REF!</definedName>
    <definedName name="avoir" localSheetId="12">#REF!</definedName>
    <definedName name="avoir" localSheetId="13">#REF!</definedName>
    <definedName name="avoir" localSheetId="14">#REF!</definedName>
    <definedName name="avoir" localSheetId="15">#REF!</definedName>
    <definedName name="avoir" localSheetId="16">#REF!</definedName>
    <definedName name="avoir" localSheetId="22">#REF!</definedName>
    <definedName name="avoir" localSheetId="23">#REF!</definedName>
    <definedName name="avoir" localSheetId="27">#REF!</definedName>
    <definedName name="avoir" localSheetId="28">#REF!</definedName>
    <definedName name="avoir" localSheetId="29">#REF!</definedName>
    <definedName name="avoir" localSheetId="30">#REF!</definedName>
    <definedName name="avoir" localSheetId="31">#REF!</definedName>
    <definedName name="avoir" localSheetId="32">#REF!</definedName>
    <definedName name="avoir" localSheetId="42">#REF!</definedName>
    <definedName name="avoir" localSheetId="43">#REF!</definedName>
    <definedName name="avoir" localSheetId="44">#REF!</definedName>
    <definedName name="avoir" localSheetId="45">#REF!</definedName>
    <definedName name="avoir" localSheetId="46">#REF!</definedName>
    <definedName name="avoir" localSheetId="47">#REF!</definedName>
    <definedName name="avoir" localSheetId="48">#REF!</definedName>
    <definedName name="avoir" localSheetId="49">#REF!</definedName>
    <definedName name="avoir" localSheetId="51">#REF!</definedName>
    <definedName name="avoir" localSheetId="52">#REF!</definedName>
    <definedName name="avoir" localSheetId="53">#REF!</definedName>
    <definedName name="avoir" localSheetId="56">#REF!</definedName>
    <definedName name="avoir" localSheetId="57">#REF!</definedName>
    <definedName name="avoir" localSheetId="59">#REF!</definedName>
    <definedName name="avoir" localSheetId="6">#REF!</definedName>
    <definedName name="avoir" localSheetId="7">#REF!</definedName>
    <definedName name="avoir" localSheetId="8">#REF!</definedName>
    <definedName name="avoir" localSheetId="41">#REF!</definedName>
    <definedName name="avoir" localSheetId="4">#REF!</definedName>
    <definedName name="avoir" localSheetId="3">#REF!</definedName>
    <definedName name="avoir" localSheetId="1">#REF!</definedName>
    <definedName name="avoir" localSheetId="0">#REF!</definedName>
    <definedName name="avoir">#REF!</definedName>
    <definedName name="changements" localSheetId="12">#REF!</definedName>
    <definedName name="changements" localSheetId="23">#REF!</definedName>
    <definedName name="changements" localSheetId="42">#REF!</definedName>
    <definedName name="changements" localSheetId="44">#REF!</definedName>
    <definedName name="changements" localSheetId="47">#REF!</definedName>
    <definedName name="changements" localSheetId="57">#REF!</definedName>
    <definedName name="changements" localSheetId="6">#REF!</definedName>
    <definedName name="changements" localSheetId="7">#REF!</definedName>
    <definedName name="changements" localSheetId="8">#REF!</definedName>
    <definedName name="changements" localSheetId="4">#REF!</definedName>
    <definedName name="changements">#REF!</definedName>
    <definedName name="_xlnm.Print_Area" localSheetId="50">'44 cout-services'!$A$1:$N$93</definedName>
    <definedName name="_xlnm.Print_Area" localSheetId="11">'S12  flux trés. par org.'!$A$1:$O$64</definedName>
    <definedName name="_xlnm.Print_Area" localSheetId="13">'S18  État résultats '!$A$1:$K$49</definedName>
    <definedName name="_xlnm.Print_Area" localSheetId="14">'S19  Variation dette nette'!$A$1:$N$49</definedName>
    <definedName name="_xlnm.Print_Area" localSheetId="16">'S21  État flux trés.'!$A$1:$H$58</definedName>
    <definedName name="_xlnm.Print_Area" localSheetId="18">'S22-1  Note 1-2(2)'!$A$1:$I$52</definedName>
    <definedName name="_xlnm.Print_Area" localSheetId="23">'S22-6  Note 12'!$A$1:$X$51</definedName>
    <definedName name="_xlnm.Print_Area" localSheetId="24">'S22-7  Note 13'!$A$1:$R$62</definedName>
    <definedName name="_xlnm.Print_Area" localSheetId="33">'S25  Endet. total net'!$A$1:$J$49</definedName>
    <definedName name="_xlnm.Print_Area" localSheetId="36">'S27-4  Services rendus'!$A$3:$I$63</definedName>
    <definedName name="_xlnm.Print_Area" localSheetId="37">'S27-5  Services rendus (2)'!$A$1:$I$54</definedName>
    <definedName name="_xlnm.Print_Area" localSheetId="38">'S28-1  Analyse charges'!$A$1:$N$41</definedName>
    <definedName name="_xlnm.Print_Area" localSheetId="39">'S28-2  Analyse charges (2)'!$A$1:$N$48</definedName>
    <definedName name="_xlnm.Print_Area" localSheetId="40">'S28-3  Analyse charges (3)'!$A$1:$N$44</definedName>
    <definedName name="_xlnm.Print_Area" localSheetId="45">'S38 Quote-part endet.'!$A$1:$F$54</definedName>
    <definedName name="_xlnm.Print_Area" localSheetId="46">'S40 Sommaire rev. quotes-parts'!$A$1:$F$52</definedName>
    <definedName name="_xlnm.Print_Area" localSheetId="51">'S45 Acquis. immo. par objets'!$A$1:$E$24</definedName>
    <definedName name="_xlnm.Print_Area" localSheetId="56">'S53 Quest. Autres org.'!$A$1:$O$52</definedName>
    <definedName name="_xlnm.Print_Area" localSheetId="6">'S7  Résultats par org'!$A$1:$V$46</definedName>
    <definedName name="_xlnm.Print_Area" localSheetId="7">'S8  Ex. fonct. par org.'!$A$1:$S$50</definedName>
  </definedNames>
  <calcPr fullCalcOnLoad="1"/>
</workbook>
</file>

<file path=xl/sharedStrings.xml><?xml version="1.0" encoding="utf-8"?>
<sst xmlns="http://schemas.openxmlformats.org/spreadsheetml/2006/main" count="2779" uniqueCount="1403">
  <si>
    <t xml:space="preserve">    Fonds d'amortissement</t>
  </si>
  <si>
    <t xml:space="preserve">    Financement des activités de fonctionnement</t>
  </si>
  <si>
    <t xml:space="preserve">    Autres</t>
  </si>
  <si>
    <t xml:space="preserve">       -</t>
  </si>
  <si>
    <t xml:space="preserve">Excédent de fonctionnement affecté, réserves financières </t>
  </si>
  <si>
    <t xml:space="preserve">            Transport scolaire</t>
  </si>
  <si>
    <t>Licences et permis</t>
  </si>
  <si>
    <t>Droits de mutation immobilière</t>
  </si>
  <si>
    <t xml:space="preserve">Gain (perte) sur cession d'immobilisations </t>
  </si>
  <si>
    <t>Produit de cession de propriétés destinées</t>
  </si>
  <si>
    <t>à la revente</t>
  </si>
  <si>
    <t>1. Le total consolidé exclut les opérations réciproques entre l'administration municipale et ses organismes contrôlés.</t>
  </si>
  <si>
    <t xml:space="preserve">administrative des régimes de retraite et d'assurances (CARRA), qui ne comportent pas de comptes distincts, </t>
  </si>
  <si>
    <t>les municipalités participantes comptabilisent ces régimes comme s'ils étaient des régimes à cotisations déterminées.</t>
  </si>
  <si>
    <t xml:space="preserve">   Dette en cours de refinancement et autres éléments</t>
  </si>
  <si>
    <t>Analyse des revenus de quotes-parts de fonctionnement</t>
  </si>
  <si>
    <t>S43</t>
  </si>
  <si>
    <t>ANALYSE DE L'EXCÉDENT (DÉFICIT) ACCUMULÉ</t>
  </si>
  <si>
    <t>ANALYSE DE L'EXCÉDENT (DÉFICIT) ACCUMULÉ (suite)</t>
  </si>
  <si>
    <t>FONDS DE ROULEMENT</t>
  </si>
  <si>
    <t>SOLDES DISPONIBLES DES RÈGLEMENTS D'EMPRUNT FERMÉS</t>
  </si>
  <si>
    <t>en poste le 31 décembre 2000 et aux personnes ayant droit à une rente du RREM à cette date, sont des</t>
  </si>
  <si>
    <t xml:space="preserve">régimes à prestations déterminées gérés en vertu de la Loi sur le régime de retraite des élus municipaux </t>
  </si>
  <si>
    <t>Excédent (déficit) de l'exercice</t>
  </si>
  <si>
    <t>Variation des immobilisations</t>
  </si>
  <si>
    <t xml:space="preserve">     Acquisition </t>
  </si>
  <si>
    <t xml:space="preserve">     Produit de cession</t>
  </si>
  <si>
    <t xml:space="preserve">     Amortissement </t>
  </si>
  <si>
    <t xml:space="preserve">     (Gain) perte sur cession</t>
  </si>
  <si>
    <t>ADMINISTRATION GENERALE</t>
  </si>
  <si>
    <t xml:space="preserve">   Évaluation</t>
  </si>
  <si>
    <t>SÉCURITÉ PUBLIQUE</t>
  </si>
  <si>
    <t xml:space="preserve">   Police</t>
  </si>
  <si>
    <t xml:space="preserve">   Sécurité incendie</t>
  </si>
  <si>
    <t xml:space="preserve">   Sécurité civile</t>
  </si>
  <si>
    <t>TRANSPORT</t>
  </si>
  <si>
    <t xml:space="preserve">   Réseau routier</t>
  </si>
  <si>
    <t xml:space="preserve">      Voirie municipale</t>
  </si>
  <si>
    <t xml:space="preserve">      Enlèvement de la neige</t>
  </si>
  <si>
    <t xml:space="preserve">   Transport collectif</t>
  </si>
  <si>
    <t xml:space="preserve">      Transport en commun</t>
  </si>
  <si>
    <t>Provision pour moins-value / Réduction de valeur</t>
  </si>
  <si>
    <t>(Gain) perte sur remboursement ou sur cession</t>
  </si>
  <si>
    <t>Financement à long terme des activités de fonctionnement</t>
  </si>
  <si>
    <t>Administration</t>
  </si>
  <si>
    <t>Organismes</t>
  </si>
  <si>
    <t>Total</t>
  </si>
  <si>
    <t>municipale</t>
  </si>
  <si>
    <t>contrôlés</t>
  </si>
  <si>
    <t>ACTIFS FINANCIERS</t>
  </si>
  <si>
    <t>Moins: revenus d'investissement</t>
  </si>
  <si>
    <t>Débiteurs</t>
  </si>
  <si>
    <t>Prêts</t>
  </si>
  <si>
    <t>Participations dans des entreprises municipales</t>
  </si>
  <si>
    <t>Autres actifs financiers</t>
  </si>
  <si>
    <t>PASSIFS</t>
  </si>
  <si>
    <t>Découvert bancaire</t>
  </si>
  <si>
    <t>Emprunts temporaires</t>
  </si>
  <si>
    <t>Revenus reportés</t>
  </si>
  <si>
    <t>S35 - S57</t>
  </si>
  <si>
    <t xml:space="preserve">        Excédent (déficit) de fonctionnement à des fins fiscales par organismes</t>
  </si>
  <si>
    <t xml:space="preserve">        Excédent (déficit) d'investissement à des fins fiscales par organismes</t>
  </si>
  <si>
    <t>Rapport financier 2009 consolidé</t>
  </si>
  <si>
    <t>Rapport du trésorier ou du secrétaire-trésorier sur le rapport financier consolidé</t>
  </si>
  <si>
    <t>États financiers consolidés</t>
  </si>
  <si>
    <t>Renseignements non vérifiés consolidés</t>
  </si>
  <si>
    <t>SUR LE RAPPORT FINANCIER CONSOLIDÉ</t>
  </si>
  <si>
    <t>consolidé de</t>
  </si>
  <si>
    <t>Section I - États financiers consolidés</t>
  </si>
  <si>
    <t>Rapport du vérificateur externe sur les états financiers consolidés</t>
  </si>
  <si>
    <t>Rapport du vérificateur général sur les états financiers consolidés</t>
  </si>
  <si>
    <t>Renseignements complémentaires consolidés</t>
  </si>
  <si>
    <t xml:space="preserve">   Informations sectorielles consolidées </t>
  </si>
  <si>
    <r>
      <t xml:space="preserve">   Résultats détaillés</t>
    </r>
    <r>
      <rPr>
        <i/>
        <sz val="10"/>
        <color indexed="15"/>
        <rFont val="Arial"/>
        <family val="2"/>
      </rPr>
      <t xml:space="preserve"> </t>
    </r>
  </si>
  <si>
    <r>
      <t xml:space="preserve">   Excédent (déficit) de fonctionnement à des fins fiscales</t>
    </r>
    <r>
      <rPr>
        <sz val="10"/>
        <color indexed="15"/>
        <rFont val="Arial"/>
        <family val="2"/>
      </rPr>
      <t xml:space="preserve"> </t>
    </r>
  </si>
  <si>
    <r>
      <t xml:space="preserve">   Excédent (déficit) d'investissement à des fins fiscales</t>
    </r>
    <r>
      <rPr>
        <sz val="10"/>
        <color indexed="15"/>
        <rFont val="Arial"/>
        <family val="2"/>
      </rPr>
      <t xml:space="preserve"> </t>
    </r>
  </si>
  <si>
    <r>
      <t xml:space="preserve">   Charges par objets</t>
    </r>
    <r>
      <rPr>
        <sz val="10"/>
        <color indexed="15"/>
        <rFont val="Arial"/>
        <family val="2"/>
      </rPr>
      <t xml:space="preserve"> </t>
    </r>
  </si>
  <si>
    <t xml:space="preserve">État consolidé des résultats </t>
  </si>
  <si>
    <t xml:space="preserve">État consolidé de la variation des actifs financiers nets (de la dette nette) </t>
  </si>
  <si>
    <t>État consolidé de la situation financière</t>
  </si>
  <si>
    <t xml:space="preserve">État consolidé des flux de trésorerie </t>
  </si>
  <si>
    <t>Notes complémentaires aux états financiers consolidés</t>
  </si>
  <si>
    <t>Autres renseignements complémentaires consolidés</t>
  </si>
  <si>
    <t xml:space="preserve">   Excédent (déficit) accumulé consolidé </t>
  </si>
  <si>
    <t xml:space="preserve">   Avantages sociaux futurs consolidés</t>
  </si>
  <si>
    <t xml:space="preserve">   Endettement total net à long terme consolidé</t>
  </si>
  <si>
    <t>Analyse des revenus consolidés</t>
  </si>
  <si>
    <t>Analyse des charges consolidées</t>
  </si>
  <si>
    <t>SUR LES ÉTATS FINANCIERS CONSOLIDÉS</t>
  </si>
  <si>
    <t>La note ombragée et l'encadré n'apparaîtront pas à l'impression. Ils apparaissent ici aux fins du cas exemple.</t>
  </si>
  <si>
    <t>[La colonne « Éliminations » avant le « total consolidé » apparaît à l'écran seulement, pas à l'impression (sauf pour le présent cas exemple).]</t>
  </si>
  <si>
    <t>La colonne « Éliminations » avant le « total consolidé » apparaît à l'écran seulement, pas à l'impression (sauf pour le présent cas exemple).</t>
  </si>
  <si>
    <t xml:space="preserve">Les notes et les renseignements complémentaires font partie intégrante des états financiers consolidés. </t>
  </si>
  <si>
    <t>Pour l'excédent (déficit) de fonctionnement de l'exercice à des fins fiscales, se référer aux renseignements complémentaires à la page S8.</t>
  </si>
  <si>
    <t>ÉTAT CONSOLIDÉ DES RÉSULTATS</t>
  </si>
  <si>
    <t xml:space="preserve">ÉTAT CONSOLIDÉ DE LA VARIATION DES ACTIFS FINANCIERS NETS (DE LA DETTE NETTE) </t>
  </si>
  <si>
    <t>ÉTAT CONSOLIDÉ DE LA SITUATION FINANCIÈRE</t>
  </si>
  <si>
    <t>Redressement aux exercices antérieurs (note 18)</t>
  </si>
  <si>
    <t>* Ces prêts sont inclus dans le montant de la ligne 60 (reporté de la page S37). Puisque ces prêts sont compris à la ligne 54 et ainsi déjà pris en compte à l'encontre de la dette, l'ajout à la ligne 63 contrebalance la déduction à la ligne 60.</t>
  </si>
  <si>
    <t>Encaisse (note 4)</t>
  </si>
  <si>
    <t>Placements temporaires (note 4)</t>
  </si>
  <si>
    <t>Débiteurs (note 5)</t>
  </si>
  <si>
    <t>Prêts (note 6)</t>
  </si>
  <si>
    <t>Placements à long terme (notes 4 et 7)</t>
  </si>
  <si>
    <t>Actif au titre des avantages sociaux futurs (note 8)</t>
  </si>
  <si>
    <t>Autres actifs financiers (note 9)</t>
  </si>
  <si>
    <r>
      <t xml:space="preserve">Créditeurs et charges à payer </t>
    </r>
    <r>
      <rPr>
        <sz val="10"/>
        <rFont val="Arial"/>
        <family val="0"/>
      </rPr>
      <t>(note 10)</t>
    </r>
  </si>
  <si>
    <r>
      <t xml:space="preserve">Revenus reportés </t>
    </r>
    <r>
      <rPr>
        <sz val="10"/>
        <rFont val="Arial"/>
        <family val="0"/>
      </rPr>
      <t>(note 11)</t>
    </r>
  </si>
  <si>
    <r>
      <t xml:space="preserve">Dette à long terme </t>
    </r>
    <r>
      <rPr>
        <sz val="10"/>
        <rFont val="Arial"/>
        <family val="0"/>
      </rPr>
      <t>(note 12)</t>
    </r>
  </si>
  <si>
    <r>
      <t xml:space="preserve">Passif au titre des avantages sociaux futurs </t>
    </r>
    <r>
      <rPr>
        <sz val="10"/>
        <rFont val="Arial"/>
        <family val="0"/>
      </rPr>
      <t xml:space="preserve">(note 8) </t>
    </r>
  </si>
  <si>
    <r>
      <t xml:space="preserve">Immobilisations </t>
    </r>
    <r>
      <rPr>
        <sz val="10"/>
        <rFont val="Arial"/>
        <family val="0"/>
      </rPr>
      <t xml:space="preserve">(note 13) </t>
    </r>
  </si>
  <si>
    <r>
      <t xml:space="preserve">Propriétés destinées à la revente </t>
    </r>
    <r>
      <rPr>
        <sz val="10"/>
        <rFont val="Arial"/>
        <family val="0"/>
      </rPr>
      <t>(note 14)</t>
    </r>
  </si>
  <si>
    <r>
      <t xml:space="preserve">Autres actifs non financiers </t>
    </r>
    <r>
      <rPr>
        <sz val="10"/>
        <rFont val="Arial"/>
        <family val="0"/>
      </rPr>
      <t>(note 15)</t>
    </r>
  </si>
  <si>
    <t xml:space="preserve">Prêts (note 6) </t>
  </si>
  <si>
    <t xml:space="preserve">Placements à long terme (notes 4 et 7) </t>
  </si>
  <si>
    <r>
      <t>Autres actifs financiers (note 9)</t>
    </r>
    <r>
      <rPr>
        <i/>
        <sz val="10"/>
        <rFont val="Arial"/>
        <family val="2"/>
      </rPr>
      <t xml:space="preserve"> </t>
    </r>
  </si>
  <si>
    <r>
      <t xml:space="preserve">Passif au titre des avantages sociaux futurs </t>
    </r>
    <r>
      <rPr>
        <sz val="10"/>
        <rFont val="Arial"/>
        <family val="0"/>
      </rPr>
      <t>(note 8)</t>
    </r>
  </si>
  <si>
    <r>
      <t xml:space="preserve">Immobilisations </t>
    </r>
    <r>
      <rPr>
        <sz val="10"/>
        <rFont val="Arial"/>
        <family val="0"/>
      </rPr>
      <t>(note 13)</t>
    </r>
  </si>
  <si>
    <r>
      <t xml:space="preserve">Propriétés destinées à la revente </t>
    </r>
    <r>
      <rPr>
        <sz val="10"/>
        <rFont val="Arial"/>
        <family val="0"/>
      </rPr>
      <t xml:space="preserve">(note 14) </t>
    </r>
  </si>
  <si>
    <r>
      <t xml:space="preserve">Engagements contractuels </t>
    </r>
    <r>
      <rPr>
        <sz val="10"/>
        <rFont val="Arial"/>
        <family val="0"/>
      </rPr>
      <t>(note 16)</t>
    </r>
  </si>
  <si>
    <r>
      <t xml:space="preserve">Éventualités </t>
    </r>
    <r>
      <rPr>
        <sz val="10"/>
        <rFont val="Arial"/>
        <family val="0"/>
      </rPr>
      <t>(note 17)</t>
    </r>
  </si>
  <si>
    <t>ÉTAT CONSOLIDÉ DES FLUX DE TRÉSORERIE</t>
  </si>
  <si>
    <t>NOTES COMPLÉMENTAIRES AUX ÉTATS FINANCIERS CONSOLIDÉS</t>
  </si>
  <si>
    <t>Présentées à titre d'autres actifs financiers (note 9)</t>
  </si>
  <si>
    <t>AUTRES RENSEIGNEMENTS COMPLÉMENTAIRES CONSOLIDÉS</t>
  </si>
  <si>
    <t>AVANTAGES SOCIAUX FUTURS CONSOLIDÉS</t>
  </si>
  <si>
    <t>AVANTAGES SOCIAUX FUTURS CONSOLIDÉS (suite)</t>
  </si>
  <si>
    <t xml:space="preserve">  ENDETTEMENT TOTAL NET À LONG TERME CONSOLIDÉ</t>
  </si>
  <si>
    <t>RENSEIGNEMENTS NON VÉRIFIÉS CONSOLIDÉS</t>
  </si>
  <si>
    <t>ANALYSE DES REVENUS CONSOLIDÉS (suite)</t>
  </si>
  <si>
    <t xml:space="preserve">ANALYSE DES CHARGES CONSOLIDÉES </t>
  </si>
  <si>
    <t>ANALYSE DES CHARGES CONSOLIDÉES  (suite)</t>
  </si>
  <si>
    <t>Consolidés</t>
  </si>
  <si>
    <t>Acquisition d'immobilisations consolidées par catégories</t>
  </si>
  <si>
    <t>Acquisition d'immobilisations consolidées d'infrastructures d'eau</t>
  </si>
  <si>
    <t>Analyse de la dette à long terme consolidée</t>
  </si>
  <si>
    <t>Quote-part à chaque municipalité membre de l'endettement total net à long terme consolidé</t>
  </si>
  <si>
    <t>Non consolidés</t>
  </si>
  <si>
    <t>ACQUISITION D'IMMOBILISATIONS CONSOLIDÉES D'INFRASTRUCTURES D'EAU</t>
  </si>
  <si>
    <t>ACQUISITION D'IMMOBILISATIONS CONSOLIDÉES PAR CATÉGORIES</t>
  </si>
  <si>
    <t>ANALYSE DE LA DETTE À LONG TERME CONSOLIDÉE</t>
  </si>
  <si>
    <t xml:space="preserve">TRANSMISSION ÉLECTRONIQUE DU RAPPORT FINANCIER CONSOLIDÉ </t>
  </si>
  <si>
    <t>, atteste que le rapport financier consolidé de</t>
  </si>
  <si>
    <t>de services ou pour l'exercice en commun de toutes autres</t>
  </si>
  <si>
    <t>Si oui, indiquer l'objet de l'entente ainsi que le nom de la MRC</t>
  </si>
  <si>
    <t>partie à l'entente.</t>
  </si>
  <si>
    <t xml:space="preserve">La MRC a-t-elle compétence à l'égard de municipalités régies </t>
  </si>
  <si>
    <t xml:space="preserve">par le CMQ en matière de gestion des matières résiduelles </t>
  </si>
  <si>
    <t>La MRC a-t-elle accepté la délégation d'un pouvoir du</t>
  </si>
  <si>
    <t xml:space="preserve">gouvernement du Québec ou de l'un de ses ministres ou </t>
  </si>
  <si>
    <t>Si oui, indiquer quels pouvoirs ont été acceptés par la MRC et</t>
  </si>
  <si>
    <t>quelles sont les municipalités assujetties à ces compétences.</t>
  </si>
  <si>
    <t>MEMBRES DU CONSEIL</t>
  </si>
  <si>
    <t>OU</t>
  </si>
  <si>
    <t>PRÉFET OU PRÉSIDENT</t>
  </si>
  <si>
    <t>S7</t>
  </si>
  <si>
    <t>S8</t>
  </si>
  <si>
    <t>S9</t>
  </si>
  <si>
    <t>S10</t>
  </si>
  <si>
    <t>S11</t>
  </si>
  <si>
    <t>(Nom)</t>
  </si>
  <si>
    <t>(Date)</t>
  </si>
  <si>
    <t xml:space="preserve">Je soussigné(e), </t>
  </si>
  <si>
    <t>pour l'exercice terminé le 31 décembre 2009, déposé lors</t>
  </si>
  <si>
    <t>(Nom de l'organisme)</t>
  </si>
  <si>
    <t xml:space="preserve">de la séance du conseil du     </t>
  </si>
  <si>
    <t>, a été transmis de façon électronique au</t>
  </si>
  <si>
    <t>.</t>
  </si>
  <si>
    <r>
      <t xml:space="preserve">Dette à long terme </t>
    </r>
    <r>
      <rPr>
        <sz val="10"/>
        <color indexed="10"/>
        <rFont val="Arial"/>
        <family val="2"/>
      </rPr>
      <t>(note 12)</t>
    </r>
  </si>
  <si>
    <t>l'exercice, de même que pour des cotisations à être versées dans les exercices subséquents relativement</t>
  </si>
  <si>
    <t>Pompiers</t>
  </si>
  <si>
    <t>Conducteurs et opérateurs (transport en commun)</t>
  </si>
  <si>
    <t>Élus</t>
  </si>
  <si>
    <t>1. En vertu de la Loi sur l'accès aux documents des organismes publics et sur la protection des renseignements personnels (L.R.Q., c. A-2.1), le salaire d'un</t>
  </si>
  <si>
    <t>T</t>
  </si>
  <si>
    <t>Trésorerie et équivalents de trésorerie (insuffisance)</t>
  </si>
  <si>
    <t xml:space="preserve">Trésorerie et équivalents de trésorerie (insuffisance) </t>
  </si>
  <si>
    <t>à la fin de l'exercice</t>
  </si>
  <si>
    <t>Administration municipale</t>
  </si>
  <si>
    <t>Données consolidées</t>
  </si>
  <si>
    <t>IMMOBILISATIONS</t>
  </si>
  <si>
    <t xml:space="preserve">   Conduites d'eau potable</t>
  </si>
  <si>
    <t xml:space="preserve">   Usines de traitement de l'eau potable </t>
  </si>
  <si>
    <t xml:space="preserve">   Usines et bassins d'épuration</t>
  </si>
  <si>
    <t xml:space="preserve">   Conduites d'égout</t>
  </si>
  <si>
    <t xml:space="preserve">   Sites d'enfouissement et incinérateurs</t>
  </si>
  <si>
    <t xml:space="preserve">   Chemins, rues, routes et trottoirs</t>
  </si>
  <si>
    <t xml:space="preserve">   Ponts, tunnels et viaducs</t>
  </si>
  <si>
    <t xml:space="preserve">   Système d'éclairage des rues</t>
  </si>
  <si>
    <t>$</t>
  </si>
  <si>
    <t xml:space="preserve">  Quote-part dans les résultats nets </t>
  </si>
  <si>
    <t xml:space="preserve">  d'entreprises municipales</t>
  </si>
  <si>
    <r>
      <t xml:space="preserve">année </t>
    </r>
    <r>
      <rPr>
        <b/>
        <vertAlign val="superscript"/>
        <sz val="9"/>
        <rFont val="Arial"/>
        <family val="2"/>
      </rPr>
      <t>1</t>
    </r>
  </si>
  <si>
    <t>ANALYSE DU COÛT DES SERVICES MUNICIPAUX</t>
  </si>
  <si>
    <t>Services</t>
  </si>
  <si>
    <t>rendus</t>
  </si>
  <si>
    <t>municipaux</t>
  </si>
  <si>
    <t>financement</t>
  </si>
  <si>
    <t>=</t>
  </si>
  <si>
    <t xml:space="preserve">  Voirie municipale</t>
  </si>
  <si>
    <t xml:space="preserve">  Enlèvement de la neige</t>
  </si>
  <si>
    <t xml:space="preserve">  Autres</t>
  </si>
  <si>
    <t xml:space="preserve">  Réseau de distribution de l'eau potable</t>
  </si>
  <si>
    <t xml:space="preserve">  Traitement des eaux usées</t>
  </si>
  <si>
    <t xml:space="preserve">  Réseaux d'égout</t>
  </si>
  <si>
    <t>Matières résiduelles</t>
  </si>
  <si>
    <t xml:space="preserve">  Déchets domestiques</t>
  </si>
  <si>
    <t xml:space="preserve">  Matières secondaires</t>
  </si>
  <si>
    <t>S3</t>
  </si>
  <si>
    <t xml:space="preserve">Coût des </t>
  </si>
  <si>
    <t>Frais de</t>
  </si>
  <si>
    <t>des immo-</t>
  </si>
  <si>
    <t xml:space="preserve">services </t>
  </si>
  <si>
    <t>bilisations</t>
  </si>
  <si>
    <t>+</t>
  </si>
  <si>
    <t xml:space="preserve">   Logement social</t>
  </si>
  <si>
    <t xml:space="preserve">TRANSFERTS RELATIFS À DES ENTENTES DE </t>
  </si>
  <si>
    <t>PARTAGE DE FRAIS ET AUTRES TRANSFERTS</t>
  </si>
  <si>
    <t xml:space="preserve">     Réduction de valeur </t>
  </si>
  <si>
    <t>Variation des propriétés destinées à la revente</t>
  </si>
  <si>
    <t>Variation des stocks de fournitures</t>
  </si>
  <si>
    <t>Variation des autres actifs non financiers</t>
  </si>
  <si>
    <t xml:space="preserve">Variation des actifs financiers nets ou de la  </t>
  </si>
  <si>
    <t>dette nette</t>
  </si>
  <si>
    <t xml:space="preserve">Actifs financiers nets redressés (dette nette redressée)  </t>
  </si>
  <si>
    <t>au début de l'exercice</t>
  </si>
  <si>
    <t>l'amortissement</t>
  </si>
  <si>
    <t>13.</t>
  </si>
  <si>
    <t>Addition</t>
  </si>
  <si>
    <t>Cession /</t>
  </si>
  <si>
    <t>Solde à</t>
  </si>
  <si>
    <t xml:space="preserve">SERVICES RENDUS AUX ORGANISMES </t>
  </si>
  <si>
    <t>MUNICIPAUX</t>
  </si>
  <si>
    <t xml:space="preserve">   Avantages sociaux futurs</t>
  </si>
  <si>
    <t xml:space="preserve">         Régimes capitalisés</t>
  </si>
  <si>
    <r>
      <t>pour le passif constaté initialement au 1</t>
    </r>
    <r>
      <rPr>
        <vertAlign val="superscript"/>
        <sz val="10"/>
        <rFont val="Arial"/>
        <family val="2"/>
      </rPr>
      <t>er</t>
    </r>
    <r>
      <rPr>
        <sz val="10"/>
        <rFont val="Arial"/>
        <family val="0"/>
      </rPr>
      <t xml:space="preserve"> janvier 2007 : dans le cas des régimes capitalisés, sur la durée </t>
    </r>
  </si>
  <si>
    <t>Taxes municipales</t>
  </si>
  <si>
    <t>Revenus</t>
  </si>
  <si>
    <t>Charges</t>
  </si>
  <si>
    <t>Frais de financement</t>
  </si>
  <si>
    <t>Ajouter (déduire)</t>
  </si>
  <si>
    <t>Immobilisations</t>
  </si>
  <si>
    <t>Amortissement</t>
  </si>
  <si>
    <t>Remboursement de la dette à long terme</t>
  </si>
  <si>
    <t>Affectations</t>
  </si>
  <si>
    <t>Activités d'investissement</t>
  </si>
  <si>
    <t>Excédent (déficit) accumulé</t>
  </si>
  <si>
    <t xml:space="preserve">      Autres dettes n'affectant pas l'investissement net</t>
  </si>
  <si>
    <t>Augmentation de l'exercice</t>
  </si>
  <si>
    <t>Diminution de l'exercice</t>
  </si>
  <si>
    <t xml:space="preserve">   Financement des investissements en cours</t>
  </si>
  <si>
    <t xml:space="preserve">   Montant à pourvoir dans le futur </t>
  </si>
  <si>
    <t>Acquisition</t>
  </si>
  <si>
    <t>Provision pour contestations d'évaluation</t>
  </si>
  <si>
    <t>Activités de fermeture et d'après-fermeture des sites d'enfouissement</t>
  </si>
  <si>
    <t>Conciliation du passif au titre des avantages sociaux futurs</t>
  </si>
  <si>
    <t>Passif au début de l'exercice</t>
  </si>
  <si>
    <t>Prestations ou primes versées par l'employeur</t>
  </si>
  <si>
    <t>Passif à la fin de l'exercice</t>
  </si>
  <si>
    <t>Valeur des obligations au titre des prestations constituées</t>
  </si>
  <si>
    <t>Passif au titre des avantages sociaux futurs à la fin de l'exercice</t>
  </si>
  <si>
    <t xml:space="preserve">   Matières résiduelles</t>
  </si>
  <si>
    <t xml:space="preserve">      Matières secondaires</t>
  </si>
  <si>
    <t xml:space="preserve">   Aires de stationnement</t>
  </si>
  <si>
    <t xml:space="preserve">   Parcs et terrains de jeux</t>
  </si>
  <si>
    <t xml:space="preserve">   Autres infrastructures</t>
  </si>
  <si>
    <t xml:space="preserve">   Édifices administratifs</t>
  </si>
  <si>
    <t xml:space="preserve">   Édifices communautaires et récréatifs</t>
  </si>
  <si>
    <t xml:space="preserve">   Véhicules de transport en commun</t>
  </si>
  <si>
    <t>Machinerie, outillage et équipement divers</t>
  </si>
  <si>
    <t>SOMMAIRE DES REVENUS DE QUOTES-PARTS DE FONCTIONNEMENT ET D'INVESTISSEMENT</t>
  </si>
  <si>
    <t>Ensemble des municipalités</t>
  </si>
  <si>
    <t>Certaines municipalités</t>
  </si>
  <si>
    <t xml:space="preserve">EXCÉDENT (DÉFICIT) ACCUMULÉ PAR ACTIVITÉS </t>
  </si>
  <si>
    <t>Activités N°</t>
  </si>
  <si>
    <t>1)</t>
  </si>
  <si>
    <t>2)</t>
  </si>
  <si>
    <t>3)</t>
  </si>
  <si>
    <t>4)</t>
  </si>
  <si>
    <t>5)</t>
  </si>
  <si>
    <t xml:space="preserve">Excédent de fonctionnement affecté, réserves </t>
  </si>
  <si>
    <t>Le cas exemple traite de la consolidation d'un centre local de développement dans les états financiers d'une municipalité régionale de comté</t>
  </si>
  <si>
    <t>Municipalité régionale de comté</t>
  </si>
  <si>
    <t xml:space="preserve">municipalité régionale de comté. Ma responsabilité consiste à exprimer une opinion sur ces états financiers </t>
  </si>
  <si>
    <t>en me fondant sur ma vérification.</t>
  </si>
  <si>
    <t xml:space="preserve">  - Variation nette des frais reportés liés à </t>
  </si>
  <si>
    <t xml:space="preserve">    la dette à long terme</t>
  </si>
  <si>
    <t>financières et fonds réservés</t>
  </si>
  <si>
    <t>Excédent de fonctionnement affecté</t>
  </si>
  <si>
    <t xml:space="preserve">        -</t>
  </si>
  <si>
    <r>
      <t>à la fin de l'exercice</t>
    </r>
    <r>
      <rPr>
        <vertAlign val="superscript"/>
        <sz val="10"/>
        <rFont val="Arial"/>
        <family val="2"/>
      </rPr>
      <t>1</t>
    </r>
  </si>
  <si>
    <t xml:space="preserve">Activités d'investissement en immobilisations </t>
  </si>
  <si>
    <t xml:space="preserve">employé, à l'exception de celui d'un cadre, est un renseignement confidentiel. Ainsi, certaines informations relatives à la rémunération et aux charges sociales </t>
  </si>
  <si>
    <t>ANALYSE DE L'ACTIVITÉ EAU ET ÉGOUT</t>
  </si>
  <si>
    <t xml:space="preserve">Gouvernement </t>
  </si>
  <si>
    <t>Gouvernement</t>
  </si>
  <si>
    <t>du Québec</t>
  </si>
  <si>
    <t>du Canada</t>
  </si>
  <si>
    <t>Fonctionnement</t>
  </si>
  <si>
    <t>Investissement</t>
  </si>
  <si>
    <t>Approvisionnement et traitement de l'eau potable</t>
  </si>
  <si>
    <t>Réseau de distribution de l'eau potable</t>
  </si>
  <si>
    <t>Traitement des eaux usées</t>
  </si>
  <si>
    <t>Réseaux d'égout</t>
  </si>
  <si>
    <t>À mon avis, ces états financiers consolidés donnent, à tous les égards importants, une image fidèle de la</t>
  </si>
  <si>
    <t xml:space="preserve">   Par l'adoption d'un règlement d'emprunt</t>
  </si>
  <si>
    <t>Diminution</t>
  </si>
  <si>
    <t xml:space="preserve">CAPITAL AUTORISÉ AU 31 DÉCEMBRE </t>
  </si>
  <si>
    <t>Redressement</t>
  </si>
  <si>
    <t>Règlements d'emprunt fermés</t>
  </si>
  <si>
    <t>Utilisation</t>
  </si>
  <si>
    <t xml:space="preserve">1er janvier </t>
  </si>
  <si>
    <t>aux exercices</t>
  </si>
  <si>
    <t>Activités de</t>
  </si>
  <si>
    <t>Activités d'in-</t>
  </si>
  <si>
    <r>
      <t xml:space="preserve"> </t>
    </r>
    <r>
      <rPr>
        <sz val="11"/>
        <rFont val="Times New Roman"/>
        <family val="1"/>
      </rPr>
      <t>▫</t>
    </r>
    <r>
      <rPr>
        <sz val="11"/>
        <rFont val="Arial"/>
        <family val="2"/>
      </rPr>
      <t xml:space="preserve"> Feuilles de travail complémentaires</t>
    </r>
  </si>
  <si>
    <t>J'ai vérifié l’état consolidé de la situation financière de la Municipalité régionale de comté ABC au 31 décembre 2009</t>
  </si>
  <si>
    <t>situation financière de la Municipalité régionale de comté ABC au 31 décembre 2009 ainsi que des résultats de ses</t>
  </si>
  <si>
    <t>Centre local de dévoppement (CLD)</t>
  </si>
  <si>
    <t>La Municipalité régionale de comté ABC comptabilise ses revenus et ses dépenses selon la méthode de comptabilité d'exercice. Selon cette méthode, les revenus et les dépenses sont reconnus au cours de l'exercice où ont lieu les faits ou les transactions.</t>
  </si>
  <si>
    <t>Le Centre local de développement, inclus dans le périmètre comptable de la Municipalité régionale de comté ABC, a une dette à long terme envers le ministère du Développement économique, de l'Innovation et de l'Exportation constituée de prêts octroyés par ce dernier dans le cadre du Fonds local d'investissement (FLI). Le CLD a affecté les fonds reçus dans un fonds réservé. Le CLD utilise ces fonds en les investissant en placements temporaires ou en prêts auprès d'entrepreneurs, en affectant ce fonds réservé.</t>
  </si>
  <si>
    <t xml:space="preserve">La Municipalité régionale de comté ABC a adopté en 2009 un nouveau modèle de présentation basé sur le </t>
  </si>
  <si>
    <t xml:space="preserve">concept de la dette nette de même que de nouvelles normes en matière de présentation des immobilisations, </t>
  </si>
  <si>
    <t>conformément aux principes comptables généralement reconnus du Canada pour le secteur public.</t>
  </si>
  <si>
    <t xml:space="preserve">Ces modifications de méthodes comptables ont été appliquées rétroactivement en retraitant les états financiers   </t>
  </si>
  <si>
    <t>de l'exercice précédent et n'ont pas eu d'impact sur les résultats ni sur l'excédent(déficit) accumulé.</t>
  </si>
  <si>
    <t>L’état consolidé des résultats et l’état consolidé de la variation des actifs financiers nets (de la dette nette) comportent une comparaison avec des données budgétaires consolidées. Le budget consolidé constitue la combinaison du budget non consolidé adopté par l’administration municipale et du budget adopté par le Centre local de développement, compte tenu de l’élimination des opérations réciproques.</t>
  </si>
  <si>
    <t xml:space="preserve">La municipalité régionale de comté peut ajouter des notes distinctes, mais pour inscrire du texte </t>
  </si>
  <si>
    <t xml:space="preserve">dans une note il faut commencer par la note 20 et ainsi de suite. Ces notes ne s'impriment pas </t>
  </si>
  <si>
    <t>s'il n'y a pas de texte. Le titre de la note est éditable.</t>
  </si>
  <si>
    <t>A</t>
  </si>
  <si>
    <t>B</t>
  </si>
  <si>
    <t>C</t>
  </si>
  <si>
    <t>D</t>
  </si>
  <si>
    <t>E</t>
  </si>
  <si>
    <t>F</t>
  </si>
  <si>
    <t>G</t>
  </si>
  <si>
    <t>H</t>
  </si>
  <si>
    <t>I</t>
  </si>
  <si>
    <t>J</t>
  </si>
  <si>
    <t>K</t>
  </si>
  <si>
    <t>XXX01</t>
  </si>
  <si>
    <t>XXX02</t>
  </si>
  <si>
    <t>XXX03</t>
  </si>
  <si>
    <t>XXX04</t>
  </si>
  <si>
    <t>XXX05</t>
  </si>
  <si>
    <t>XXX06</t>
  </si>
  <si>
    <t>XXX07</t>
  </si>
  <si>
    <t>XXX08</t>
  </si>
  <si>
    <t>XXX09</t>
  </si>
  <si>
    <t>XXX10</t>
  </si>
  <si>
    <t>XXX11</t>
  </si>
  <si>
    <t>fonctionnement</t>
  </si>
  <si>
    <t>vestissement</t>
  </si>
  <si>
    <t>(Titre éditable)</t>
  </si>
  <si>
    <t xml:space="preserve"> AU 31 DÉCEMBRE 2009</t>
  </si>
  <si>
    <r>
      <t xml:space="preserve">   Déficit initial au 1</t>
    </r>
    <r>
      <rPr>
        <vertAlign val="superscript"/>
        <sz val="10"/>
        <rFont val="Arial"/>
        <family val="2"/>
      </rPr>
      <t>er</t>
    </r>
    <r>
      <rPr>
        <sz val="10"/>
        <rFont val="Arial"/>
        <family val="2"/>
      </rPr>
      <t xml:space="preserve"> janvier 2007</t>
    </r>
  </si>
  <si>
    <t>S42</t>
  </si>
  <si>
    <r>
      <t xml:space="preserve">      Déficit initial au 1</t>
    </r>
    <r>
      <rPr>
        <vertAlign val="superscript"/>
        <sz val="10"/>
        <rFont val="Arial"/>
        <family val="2"/>
      </rPr>
      <t>er</t>
    </r>
    <r>
      <rPr>
        <sz val="10"/>
        <rFont val="Arial"/>
        <family val="2"/>
      </rPr>
      <t xml:space="preserve"> janvier 2007</t>
    </r>
  </si>
  <si>
    <t xml:space="preserve">   Excédent (déficit) accumulé</t>
  </si>
  <si>
    <t>Promotion et</t>
  </si>
  <si>
    <t>et zonage</t>
  </si>
  <si>
    <t>développement économique</t>
  </si>
  <si>
    <t xml:space="preserve">         Transport en commun</t>
  </si>
  <si>
    <t xml:space="preserve">            Transport régulier</t>
  </si>
  <si>
    <t xml:space="preserve">            Transport adapté</t>
  </si>
  <si>
    <r>
      <t>Nombre de régimes</t>
    </r>
    <r>
      <rPr>
        <sz val="10"/>
        <color indexed="10"/>
        <rFont val="Arial"/>
        <family val="2"/>
      </rPr>
      <t xml:space="preserve"> </t>
    </r>
    <r>
      <rPr>
        <sz val="10"/>
        <rFont val="Arial"/>
        <family val="2"/>
      </rPr>
      <t>à la fin de l'exercice</t>
    </r>
  </si>
  <si>
    <t xml:space="preserve"> Cette transmission a été effectuée conformément à la procédure établie par le Ministère.</t>
  </si>
  <si>
    <t>CONSEILLERS OU AUTRES MEMBRES</t>
  </si>
  <si>
    <t>FONCTIONNAIRES</t>
  </si>
  <si>
    <t>DIRECTEUR GÉNÉRAL</t>
  </si>
  <si>
    <t>TRÉSORIER OU</t>
  </si>
  <si>
    <t>SECRÉTAIRE-TRÉSORIER</t>
  </si>
  <si>
    <t>AUTRES DONNÉES</t>
  </si>
  <si>
    <t>ORGANISME MUNICIPAL</t>
  </si>
  <si>
    <t>Adresse</t>
  </si>
  <si>
    <t>(no)</t>
  </si>
  <si>
    <t>(rue)</t>
  </si>
  <si>
    <t>(Municipalité)</t>
  </si>
  <si>
    <t>(Code postal)</t>
  </si>
  <si>
    <t>Téléphone</t>
  </si>
  <si>
    <t>(ind. rég.)</t>
  </si>
  <si>
    <t>(numéro)</t>
  </si>
  <si>
    <t>Télécopieur</t>
  </si>
  <si>
    <t xml:space="preserve">QUOTE-PART À CHAQUE MUNICIPALITÉ MEMBRE </t>
  </si>
  <si>
    <t>DE L'ENDETTEMENT TOTAL NET À LONG TERME CONSOLIDÉ</t>
  </si>
  <si>
    <t>GÉNÉRAL</t>
  </si>
  <si>
    <t>POLICE</t>
  </si>
  <si>
    <t>6)</t>
  </si>
  <si>
    <t xml:space="preserve">(ind. rég.) </t>
  </si>
  <si>
    <t>Courriel</t>
  </si>
  <si>
    <t>TRÉSORIER OU SECRÉTAIRE-TRÉSORIER</t>
  </si>
  <si>
    <t>Nom</t>
  </si>
  <si>
    <t>VÉRIFICATEUR EXTERNE</t>
  </si>
  <si>
    <t>Titre</t>
  </si>
  <si>
    <t xml:space="preserve">(no) </t>
  </si>
  <si>
    <t>Responsable du dossier</t>
  </si>
  <si>
    <r>
      <t>VÉRIFICATEUR GÉNÉRAL</t>
    </r>
    <r>
      <rPr>
        <sz val="10"/>
        <rFont val="Arial"/>
        <family val="2"/>
      </rPr>
      <t xml:space="preserve"> (s'il y a lieu)</t>
    </r>
  </si>
  <si>
    <t>Exercice terminé le 31 décembre</t>
  </si>
  <si>
    <t>RAPPORT DU TRÉSORIER OU DU SECRÉTAIRE-TRÉSORIER</t>
  </si>
  <si>
    <t xml:space="preserve">, atteste la véracité du rapport financier </t>
  </si>
  <si>
    <t>pour l'exercice terminé le 31 décembre 2009.</t>
  </si>
  <si>
    <t>Signature</t>
  </si>
  <si>
    <t>TABLE DES MATIÈRES</t>
  </si>
  <si>
    <t>PAGE</t>
  </si>
  <si>
    <t>(Passif) des régimes à prestations déterminées non capitalisés</t>
  </si>
  <si>
    <t xml:space="preserve">Actif (passif) des régimes à prestations déterminées capitalisés </t>
  </si>
  <si>
    <t>Régimes à prestations déterminées capitalisés</t>
  </si>
  <si>
    <t xml:space="preserve">  Amortissement</t>
  </si>
  <si>
    <t xml:space="preserve">  Autres </t>
  </si>
  <si>
    <t xml:space="preserve">  Actif / passif au titre des avantages</t>
  </si>
  <si>
    <t xml:space="preserve">  sociaux futurs</t>
  </si>
  <si>
    <t>Activités d'investissement en</t>
  </si>
  <si>
    <t xml:space="preserve">immobilisations </t>
  </si>
  <si>
    <t>Activités d'investissement en prêts,</t>
  </si>
  <si>
    <t>dans des entreprises municipales</t>
  </si>
  <si>
    <t>placements à long terme et participations</t>
  </si>
  <si>
    <t>Remboursement ou cession</t>
  </si>
  <si>
    <t xml:space="preserve">Augmentation (diminution) de la trésorerie </t>
  </si>
  <si>
    <t>et des équivalents de trésorerie</t>
  </si>
  <si>
    <t xml:space="preserve">Trésorerie et équivalents de trésorerie </t>
  </si>
  <si>
    <t>(insuffisance) au début de l'exercice</t>
  </si>
  <si>
    <t>Trésorerie et équivalents de trésorerie</t>
  </si>
  <si>
    <r>
      <t>(insuffisance) à la fin de l'exercice</t>
    </r>
    <r>
      <rPr>
        <b/>
        <vertAlign val="superscript"/>
        <sz val="10"/>
        <rFont val="Arial"/>
        <family val="2"/>
      </rPr>
      <t>2</t>
    </r>
  </si>
  <si>
    <t xml:space="preserve">2. La trésorerie et les équivalents de trésorerie sont composés de l'encaisse, du découvert bancaire et des placements temporaires </t>
  </si>
  <si>
    <t xml:space="preserve">   dont l'échéance initiale est de moins de trois mois. </t>
  </si>
  <si>
    <t>Analyse de l'excédent (déficit) accumulé</t>
  </si>
  <si>
    <t xml:space="preserve">Fonds de roulement - Capital autorisé </t>
  </si>
  <si>
    <t>Soldes disponibles des règlements d'emprunt fermés</t>
  </si>
  <si>
    <t xml:space="preserve">Description des régimes et autres renseignements </t>
  </si>
  <si>
    <t>E)</t>
  </si>
  <si>
    <t>RÉGIMES DE RETRAITE DES ÉLUS MUNICIPAUX</t>
  </si>
  <si>
    <t>Participation au Régime de retraite des élus municipaux (RREM)</t>
  </si>
  <si>
    <t>Oui</t>
  </si>
  <si>
    <t>Non</t>
  </si>
  <si>
    <t>Nombre d'élus participants à la fin de l'exercice</t>
  </si>
  <si>
    <t>Description du régime</t>
  </si>
  <si>
    <t xml:space="preserve">      Quotes-parts</t>
  </si>
  <si>
    <t xml:space="preserve">      Autres</t>
  </si>
  <si>
    <t xml:space="preserve">   Autres organismes</t>
  </si>
  <si>
    <t xml:space="preserve">Les questions 2 à 5 s'adressent aux municipalités régionales de comté </t>
  </si>
  <si>
    <t>(MRC) seulement</t>
  </si>
  <si>
    <t>Prestations versées au cours de l'exercice</t>
  </si>
  <si>
    <t xml:space="preserve">Valeur de marché des actifs à la fin de l'exercice (si différente de la </t>
  </si>
  <si>
    <t>valeur des actifs présentée à la ligne 8)</t>
  </si>
  <si>
    <t>ligne par ligne d'organismes contrôlés faisant partie du périmètre</t>
  </si>
  <si>
    <t>comptable.</t>
  </si>
  <si>
    <t>La MRC a-t-elle délégué l'exercice de sa compétence en</t>
  </si>
  <si>
    <t>matière d'évaluation à une autre MRC, à une municipalité ou</t>
  </si>
  <si>
    <t>Si oui, indiquer le nom des organismes parties à l'entente</t>
  </si>
  <si>
    <t>conclue à cet effet ainsi que la durée de l'entente.</t>
  </si>
  <si>
    <t xml:space="preserve"> •    </t>
  </si>
  <si>
    <t xml:space="preserve">        Charges par objets par organismes</t>
  </si>
  <si>
    <t>réserves financières et fonds réservés</t>
  </si>
  <si>
    <t xml:space="preserve">      Déchets domestiques</t>
  </si>
  <si>
    <r>
      <t xml:space="preserve">      Avantages postérieurs au 1</t>
    </r>
    <r>
      <rPr>
        <vertAlign val="superscript"/>
        <sz val="10"/>
        <rFont val="Arial"/>
        <family val="2"/>
      </rPr>
      <t>er</t>
    </r>
    <r>
      <rPr>
        <sz val="10"/>
        <rFont val="Arial"/>
        <family val="2"/>
      </rPr>
      <t xml:space="preserve"> janvier 2007</t>
    </r>
  </si>
  <si>
    <t>Frais reportés liés à la dette à long terme</t>
  </si>
  <si>
    <t>Propriétés destinées à la revente (note 14)</t>
  </si>
  <si>
    <t xml:space="preserve">Organismes </t>
  </si>
  <si>
    <t xml:space="preserve">Prêts, placements à long terme à titre </t>
  </si>
  <si>
    <t>d'investissement et participations dans des</t>
  </si>
  <si>
    <t>entreprises municipales</t>
  </si>
  <si>
    <t xml:space="preserve">Financement </t>
  </si>
  <si>
    <t xml:space="preserve">   Excédent de fonctionnement affecté,  </t>
  </si>
  <si>
    <t xml:space="preserve">   réserves financières et fonds réservés</t>
  </si>
  <si>
    <t xml:space="preserve">Excédent (déficit) de fonctionnement de </t>
  </si>
  <si>
    <t>l'exercice à des fins fiscales</t>
  </si>
  <si>
    <t>Réalisations 2009</t>
  </si>
  <si>
    <t>Réalisations 2008</t>
  </si>
  <si>
    <t>consolidé</t>
  </si>
  <si>
    <t xml:space="preserve">  Transferts</t>
  </si>
  <si>
    <t xml:space="preserve">  Autres revenus</t>
  </si>
  <si>
    <t xml:space="preserve">Aménagement, urbanisme et développement </t>
  </si>
  <si>
    <t xml:space="preserve">Variation des immobilisations </t>
  </si>
  <si>
    <t>INFORMATIONS SECTORIELLES CONSOLIDÉES</t>
  </si>
  <si>
    <t>Éléments sans effet sur la trésorerie</t>
  </si>
  <si>
    <t xml:space="preserve">    Amortissement</t>
  </si>
  <si>
    <t xml:space="preserve">    Autres </t>
  </si>
  <si>
    <t>Questionnaire (MRC)</t>
  </si>
  <si>
    <t xml:space="preserve">                                                                                                                                                                                                                                                               </t>
  </si>
  <si>
    <t xml:space="preserve">    Fonds régional - Réfection et entretien de </t>
  </si>
  <si>
    <t xml:space="preserve">    certaines voies publiques</t>
  </si>
  <si>
    <t>Charges sociales</t>
  </si>
  <si>
    <t>Rendement espéré des actifs pour l'exercice</t>
  </si>
  <si>
    <t>constituées aux exercices au cours desquels les services correspondants sont rendus par les salariés</t>
  </si>
  <si>
    <t xml:space="preserve">participants. Se rajoutent, à titre de frais de financement, les intérêts débiteurs sur les obligations au titre des </t>
  </si>
  <si>
    <t>prestations constituées moins le rendement espéré des actifs du régime.</t>
  </si>
  <si>
    <t>Un actif ou un passif au titre des avantages sociaux futurs est présenté à l'état de la situation financière pour</t>
  </si>
  <si>
    <t xml:space="preserve">refléter l'écart à la fin de l'exercice entre la valeur des obligations au titre des prestations constituées et la valeur </t>
  </si>
  <si>
    <t xml:space="preserve">des actifs du régime, net des gains et pertes actuariels non amortis et net d'une provision pour moins-value </t>
  </si>
  <si>
    <t>dans le cas d'un actif s'il y a lieu.</t>
  </si>
  <si>
    <t xml:space="preserve">Les obligations au titre des prestations constituées sont calculées de façon actuarielle selon la méthode </t>
  </si>
  <si>
    <t>suivante : ……………. , à partir des hypothèses les plus probables de la municipalité en matière d'évolution</t>
  </si>
  <si>
    <t>des salaires, de roulement du personnel, d'âge de départ à la retraite des participants, d'évolution des coûts</t>
  </si>
  <si>
    <t>futurs et d'autres facteurs actuariels.</t>
  </si>
  <si>
    <t>La MRC a-t-elle conclu une entente avec une autre MRC</t>
  </si>
  <si>
    <t xml:space="preserve">   Eau potable</t>
  </si>
  <si>
    <t xml:space="preserve">   Eaux usées</t>
  </si>
  <si>
    <t xml:space="preserve">   Chemins, rues, routes, trottoirs,</t>
  </si>
  <si>
    <t>Présentées à titre d'actifs non financiers sous le</t>
  </si>
  <si>
    <t>15.</t>
  </si>
  <si>
    <t xml:space="preserve">   -</t>
  </si>
  <si>
    <t>16.</t>
  </si>
  <si>
    <t>Frais payés d'avance</t>
  </si>
  <si>
    <t xml:space="preserve">Frais reportés </t>
  </si>
  <si>
    <t>d) Autres</t>
  </si>
  <si>
    <t>c) Poursuites</t>
  </si>
  <si>
    <t>b) Auto-assurance</t>
  </si>
  <si>
    <t>a) Cautionnement et garantie</t>
  </si>
  <si>
    <t>Éventualités</t>
  </si>
  <si>
    <t>19.</t>
  </si>
  <si>
    <t>Engagements contractuels</t>
  </si>
  <si>
    <t>18.</t>
  </si>
  <si>
    <t>17.</t>
  </si>
  <si>
    <t>Redressement aux exercices antérieurs</t>
  </si>
  <si>
    <t>Sommaire de</t>
  </si>
  <si>
    <t>l'information financière consolidée</t>
  </si>
  <si>
    <t>Exercice terminé le 31 décembre 2009</t>
  </si>
  <si>
    <t>Ce sommaire de l'information financière est extrait du rapport financier déposé au Conseil et attesté par le trésorier. Pour plus de détails, se référer à ce rapport financier.</t>
  </si>
  <si>
    <t>Nom :</t>
  </si>
  <si>
    <t>S59</t>
  </si>
  <si>
    <t>SOMMAIRE DES RÉSULTATS À DES FINS FISCALES CONSOLIDÉS</t>
  </si>
  <si>
    <t xml:space="preserve">Total </t>
  </si>
  <si>
    <t>Charges de fonctionnement</t>
  </si>
  <si>
    <t xml:space="preserve">                    </t>
  </si>
  <si>
    <t>Description des régimes, date de la plus récente évaluation actuarielle et autres renseignements</t>
  </si>
  <si>
    <t>Gain (perte) de l'exercice sur les obligations au titre des prestations</t>
  </si>
  <si>
    <t>constituées</t>
  </si>
  <si>
    <t>TOTAL DES SERVICES RENDUS</t>
  </si>
  <si>
    <t>Passifs</t>
  </si>
  <si>
    <t xml:space="preserve">      D'autres organismes municipaux</t>
  </si>
  <si>
    <t xml:space="preserve">      D'autres tiers</t>
  </si>
  <si>
    <t xml:space="preserve">   Autres frais de financement</t>
  </si>
  <si>
    <t>Contributions à des organismes</t>
  </si>
  <si>
    <r>
      <t>consolidé</t>
    </r>
    <r>
      <rPr>
        <b/>
        <vertAlign val="superscript"/>
        <sz val="10"/>
        <rFont val="Arial"/>
        <family val="2"/>
      </rPr>
      <t>1</t>
    </r>
  </si>
  <si>
    <t xml:space="preserve">   Réseau d'électricité</t>
  </si>
  <si>
    <t>Émission ou acquisition</t>
  </si>
  <si>
    <t>Financement à long terme des activités d'investissement</t>
  </si>
  <si>
    <t>Activités de fonctionnement</t>
  </si>
  <si>
    <t>Excédent accumulé</t>
  </si>
  <si>
    <t xml:space="preserve">   Excédent de fonctionnement non affecté</t>
  </si>
  <si>
    <t xml:space="preserve">   financières et fonds réservés</t>
  </si>
  <si>
    <t>3.</t>
  </si>
  <si>
    <t>Modification de méthodes comptables</t>
  </si>
  <si>
    <t>Sans ventilation</t>
  </si>
  <si>
    <t>de l'amortissement</t>
  </si>
  <si>
    <t xml:space="preserve">Actifs financiers nets (dette nette) </t>
  </si>
  <si>
    <t xml:space="preserve">à la fin de l'exercice </t>
  </si>
  <si>
    <t xml:space="preserve">Aménagement, urbanisme </t>
  </si>
  <si>
    <t>Extrait du rapport financier, pages S28-1 à S28-3</t>
  </si>
  <si>
    <t>Actifs financiers</t>
  </si>
  <si>
    <r>
      <t>consolidé</t>
    </r>
    <r>
      <rPr>
        <b/>
        <vertAlign val="superscript"/>
        <sz val="10"/>
        <rFont val="Arial"/>
        <family val="2"/>
      </rPr>
      <t xml:space="preserve"> 1</t>
    </r>
  </si>
  <si>
    <t>SERVICES RENDUS (suite)</t>
  </si>
  <si>
    <t xml:space="preserve">      Approvisionnement et traitement de l'eau potable</t>
  </si>
  <si>
    <t>S28-1</t>
  </si>
  <si>
    <t>S28-2</t>
  </si>
  <si>
    <t>S28-3</t>
  </si>
  <si>
    <t>poste "Propriétés destinées à la revente"</t>
  </si>
  <si>
    <t xml:space="preserve">   Amortissement cumulé</t>
  </si>
  <si>
    <t xml:space="preserve">   Valeur comptable nette </t>
  </si>
  <si>
    <t>AR99999</t>
  </si>
  <si>
    <t>LOISIRS ET CULTURE</t>
  </si>
  <si>
    <t xml:space="preserve">   Activités récréatives</t>
  </si>
  <si>
    <r>
      <t xml:space="preserve"> - Mesures transitoires relatives au passage à la comptabilité d'exercice au 1</t>
    </r>
    <r>
      <rPr>
        <vertAlign val="superscript"/>
        <sz val="10"/>
        <rFont val="Arial"/>
        <family val="2"/>
      </rPr>
      <t>er</t>
    </r>
    <r>
      <rPr>
        <sz val="10"/>
        <rFont val="Arial"/>
        <family val="0"/>
      </rPr>
      <t xml:space="preserve"> janvier 2000 : </t>
    </r>
  </si>
  <si>
    <t>Code géographique</t>
  </si>
  <si>
    <t>Type d'organisme municipal</t>
  </si>
  <si>
    <t xml:space="preserve">Investissement net dans les éléments à </t>
  </si>
  <si>
    <t>long terme</t>
  </si>
  <si>
    <t>ANALYSE DE LA RÉMUNÉRATION</t>
  </si>
  <si>
    <t>Effectifs</t>
  </si>
  <si>
    <t>Semaine</t>
  </si>
  <si>
    <t>personnes/</t>
  </si>
  <si>
    <t>normale</t>
  </si>
  <si>
    <t>sociales</t>
  </si>
  <si>
    <t>(heures)</t>
  </si>
  <si>
    <t>Cadres et contremaîtres</t>
  </si>
  <si>
    <t>Professionnels</t>
  </si>
  <si>
    <t>Cols blancs</t>
  </si>
  <si>
    <t>Cols bleus</t>
  </si>
  <si>
    <t>Policiers</t>
  </si>
  <si>
    <t>RAPPORT DU VÉRIFICATEUR EXTERNE</t>
  </si>
  <si>
    <t>Autres actifs non financiers</t>
  </si>
  <si>
    <t>Transmission électronique du rapport financier</t>
  </si>
  <si>
    <t>(note 18)</t>
  </si>
  <si>
    <t xml:space="preserve"> L'excédent (déficit) de l'exercice à la page S18 ligne 22 est de</t>
  </si>
  <si>
    <r>
      <t xml:space="preserve">L'excédent (déficit) accumulé à la page S18 </t>
    </r>
    <r>
      <rPr>
        <sz val="10"/>
        <rFont val="Arial"/>
        <family val="2"/>
      </rPr>
      <t>ligne</t>
    </r>
    <r>
      <rPr>
        <sz val="10"/>
        <rFont val="Arial"/>
        <family val="0"/>
      </rPr>
      <t xml:space="preserve"> 26 est de</t>
    </r>
  </si>
  <si>
    <t>EXCÉDENT (DÉFICIT) ACCUMULÉ</t>
  </si>
  <si>
    <t>Financement des investissements en cours</t>
  </si>
  <si>
    <t>Excédent de fonctionnement affecté, réserves financières</t>
  </si>
  <si>
    <t>et fonds réservés</t>
  </si>
  <si>
    <t xml:space="preserve">Revenus </t>
  </si>
  <si>
    <t>Taxes</t>
  </si>
  <si>
    <t>Paiements tenant lieu de taxes</t>
  </si>
  <si>
    <t>Quotes-parts</t>
  </si>
  <si>
    <t xml:space="preserve">Transferts </t>
  </si>
  <si>
    <t>Services rendus</t>
  </si>
  <si>
    <t>Imposition de droits</t>
  </si>
  <si>
    <t>Amendes et pénalités</t>
  </si>
  <si>
    <t>Intérêts</t>
  </si>
  <si>
    <t xml:space="preserve">Autres revenus </t>
  </si>
  <si>
    <t>Quote-part dans les résultats nets d'entreprises</t>
  </si>
  <si>
    <t>municipales</t>
  </si>
  <si>
    <t xml:space="preserve">Charges </t>
  </si>
  <si>
    <t>Administration générale</t>
  </si>
  <si>
    <t>Sécurité publique</t>
  </si>
  <si>
    <t>Transport</t>
  </si>
  <si>
    <t>Hygiène du milieu</t>
  </si>
  <si>
    <t>Santé et bien-être</t>
  </si>
  <si>
    <t>(démarche autres)</t>
  </si>
  <si>
    <t>Taux initial de croissance du coût des soins de santé (fin d'exercice)</t>
  </si>
  <si>
    <t>Autres hypothèses économiques</t>
  </si>
  <si>
    <t>C)</t>
  </si>
  <si>
    <t>RÉGIMES DE RETRAITE À COTISATIONS DÉTERMINÉES</t>
  </si>
  <si>
    <t>Description des régimes et autres renseignements</t>
  </si>
  <si>
    <t>Cotisations de l'employeur</t>
  </si>
  <si>
    <t>D)</t>
  </si>
  <si>
    <t>AUTRES RÉGIMES (REER individuel, REER collectif et autres)</t>
  </si>
  <si>
    <t>Nombre d'autres régimes à la fin de l'exercice</t>
  </si>
  <si>
    <t xml:space="preserve">verser les contributions requises. Les cotisations et les contributions sont établies conformément aux taux  </t>
  </si>
  <si>
    <t>et règles fixés par règlement du gouvernement.</t>
  </si>
  <si>
    <t xml:space="preserve">   Excédent (déficit) de fonctionnement non affecté </t>
  </si>
  <si>
    <t>Financement non utilisé</t>
  </si>
  <si>
    <t>Investissements à financer</t>
  </si>
  <si>
    <t xml:space="preserve">Excédent de fonctionnement affecté </t>
  </si>
  <si>
    <t xml:space="preserve">    -</t>
  </si>
  <si>
    <t>Réserves financières</t>
  </si>
  <si>
    <t>Fonds réservés</t>
  </si>
  <si>
    <t>Endettement net à long terme</t>
  </si>
  <si>
    <t xml:space="preserve">   Municipalité régionale de comté</t>
  </si>
  <si>
    <t xml:space="preserve">   Communauté métropolitaine</t>
  </si>
  <si>
    <t>Endettement total net à long terme</t>
  </si>
  <si>
    <t>Acquisition d'immobilisations par objets</t>
  </si>
  <si>
    <t>ACQUISITION D'IMMOBILISATIONS PAR OBJETS</t>
  </si>
  <si>
    <t>Total 2009</t>
  </si>
  <si>
    <t>Gain (perte) de l'exercice sur le rendement des actifs</t>
  </si>
  <si>
    <t xml:space="preserve">Regroupement municipal </t>
  </si>
  <si>
    <t>ANALYSE DU COÛT DES SERVICES MUNICIPAUX (suite)</t>
  </si>
  <si>
    <t>TRANSFERTS DE DROIT</t>
  </si>
  <si>
    <r>
      <t xml:space="preserve">   </t>
    </r>
    <r>
      <rPr>
        <sz val="10"/>
        <rFont val="Arial"/>
        <family val="2"/>
      </rPr>
      <t>Sécurité incendie</t>
    </r>
  </si>
  <si>
    <r>
      <t xml:space="preserve">   </t>
    </r>
    <r>
      <rPr>
        <sz val="10"/>
        <rFont val="Arial"/>
        <family val="2"/>
      </rPr>
      <t>Sécurité civile</t>
    </r>
  </si>
  <si>
    <r>
      <t xml:space="preserve">   </t>
    </r>
    <r>
      <rPr>
        <sz val="10"/>
        <rFont val="Arial"/>
        <family val="2"/>
      </rPr>
      <t>Autres</t>
    </r>
  </si>
  <si>
    <r>
      <t xml:space="preserve">         </t>
    </r>
    <r>
      <rPr>
        <sz val="10"/>
        <rFont val="Arial"/>
        <family val="2"/>
      </rPr>
      <t>Transport régulier</t>
    </r>
  </si>
  <si>
    <r>
      <t xml:space="preserve">         </t>
    </r>
    <r>
      <rPr>
        <sz val="10"/>
        <rFont val="Arial"/>
        <family val="2"/>
      </rPr>
      <t>Transport adapté</t>
    </r>
  </si>
  <si>
    <r>
      <t xml:space="preserve">         </t>
    </r>
    <r>
      <rPr>
        <sz val="10"/>
        <rFont val="Arial"/>
        <family val="2"/>
      </rPr>
      <t>Transport scolaire</t>
    </r>
  </si>
  <si>
    <r>
      <t xml:space="preserve">         </t>
    </r>
    <r>
      <rPr>
        <sz val="10"/>
        <rFont val="Arial"/>
        <family val="2"/>
      </rPr>
      <t>Autres</t>
    </r>
  </si>
  <si>
    <r>
      <t xml:space="preserve">      </t>
    </r>
    <r>
      <rPr>
        <sz val="10"/>
        <rFont val="Arial"/>
        <family val="2"/>
      </rPr>
      <t>Transport aérien</t>
    </r>
  </si>
  <si>
    <r>
      <t xml:space="preserve">      </t>
    </r>
    <r>
      <rPr>
        <sz val="10"/>
        <rFont val="Arial"/>
        <family val="2"/>
      </rPr>
      <t>Transport par eau</t>
    </r>
  </si>
  <si>
    <t xml:space="preserve">   Eau et égout </t>
  </si>
  <si>
    <r>
      <t xml:space="preserve">      </t>
    </r>
    <r>
      <rPr>
        <sz val="10"/>
        <rFont val="Arial"/>
        <family val="2"/>
      </rPr>
      <t>Réseau de distribution de l'eau potable</t>
    </r>
  </si>
  <si>
    <r>
      <t xml:space="preserve">      </t>
    </r>
    <r>
      <rPr>
        <sz val="10"/>
        <rFont val="Arial"/>
        <family val="2"/>
      </rPr>
      <t>Traitement des eaux usées</t>
    </r>
  </si>
  <si>
    <r>
      <t xml:space="preserve">      </t>
    </r>
    <r>
      <rPr>
        <sz val="10"/>
        <rFont val="Arial"/>
        <family val="2"/>
      </rPr>
      <t>Réseaux d'égout</t>
    </r>
  </si>
  <si>
    <r>
      <t xml:space="preserve">   </t>
    </r>
    <r>
      <rPr>
        <sz val="10"/>
        <rFont val="Arial"/>
        <family val="2"/>
      </rPr>
      <t xml:space="preserve">Matières résiduelles </t>
    </r>
  </si>
  <si>
    <r>
      <t xml:space="preserve">   </t>
    </r>
    <r>
      <rPr>
        <sz val="10"/>
        <rFont val="Arial"/>
        <family val="2"/>
      </rPr>
      <t>Cours d'eau</t>
    </r>
  </si>
  <si>
    <r>
      <t xml:space="preserve">   </t>
    </r>
    <r>
      <rPr>
        <sz val="10"/>
        <rFont val="Arial"/>
        <family val="2"/>
      </rPr>
      <t>Protection de l'environnement</t>
    </r>
  </si>
  <si>
    <t xml:space="preserve">   Matières résiduelles </t>
  </si>
  <si>
    <t>Membres du conseil et fonctionnaires</t>
  </si>
  <si>
    <t>Autres données</t>
  </si>
  <si>
    <t>CONCILIATION À DES FINS FISCALES</t>
  </si>
  <si>
    <t>7.</t>
  </si>
  <si>
    <t>Placements à long terme</t>
  </si>
  <si>
    <t>Placements à titre d'investissement</t>
  </si>
  <si>
    <t xml:space="preserve">Autres placements </t>
  </si>
  <si>
    <t>Note</t>
  </si>
  <si>
    <t>Avantages sociaux futurs</t>
  </si>
  <si>
    <t>Actif (passif) au titre des avantages sociaux futurs</t>
  </si>
  <si>
    <t xml:space="preserve"> </t>
  </si>
  <si>
    <t>(</t>
  </si>
  <si>
    <t>)</t>
  </si>
  <si>
    <t>Charge de l'exercice</t>
  </si>
  <si>
    <t>9.</t>
  </si>
  <si>
    <t>Fournisseurs</t>
  </si>
  <si>
    <t xml:space="preserve">Une précision doit être apportée concernant le présent cas exemple. Cette précision a trait à la notion de taux d’intérêt effectif. Chaque CLD gère un fonds local d’investissement pourvu par un prêt sans intérêt octroyé par le Ministère du Développement économique, de l’innovation et de l’Exportation (MDEIE), lequel a été intégré depuis au Ministère des Finances et de l’Économie (MFE) pour le volet du développement économique. La notion de taux d’intérêt effectif avait été interprétée au moment de concevoir le cas exemple comme étant le taux d’intérêt que le CLD aurait normalement dû encourir sur les marchés financiers au moment de l’émission du prêt par le MDEIE. Cette interprétation a engendré dans le cas exemple la comptabilisation d’un élément subvention à titre de revenu initialement, suivi d’une charge d’intérêt à chaque année par la suite jusqu’au remboursement du prêt à sa valeur nominale à terme.
</t>
  </si>
  <si>
    <t>Selon la signification donnée à la notion de taux d’intérêt effectif dans cet article, les CLD n’ont pas à comptabiliser d’élément de subvention en comptabilisant leur prêt dû au MDEIE (maintenant MFE). Il y a lieu de tenir compte de la présente précision lorsqu’on se réfère au présent cas exemple, lequel n’a pas été corrigé pour tenir compte de la publication du Bulletin-CPA.</t>
  </si>
  <si>
    <t>Salaires et avantages sociaux</t>
  </si>
  <si>
    <t>Dépôts et retenues de garantie</t>
  </si>
  <si>
    <t>10.</t>
  </si>
  <si>
    <t>Taxes perçues d'avance</t>
  </si>
  <si>
    <t>Transferts</t>
  </si>
  <si>
    <t xml:space="preserve">Autres </t>
  </si>
  <si>
    <t xml:space="preserve">  -</t>
  </si>
  <si>
    <t>Autres</t>
  </si>
  <si>
    <t>11.</t>
  </si>
  <si>
    <t>Créditeurs et charges à payer</t>
  </si>
  <si>
    <t>( )</t>
  </si>
  <si>
    <t xml:space="preserve">  Propriétés destinées à la revente</t>
  </si>
  <si>
    <t xml:space="preserve">  Stocks de fournitures</t>
  </si>
  <si>
    <t xml:space="preserve">  Autres actifs non financiers</t>
  </si>
  <si>
    <t>F) Avantages sociaux futurs</t>
  </si>
  <si>
    <t>Régimes de retraite à cotisations déterminées</t>
  </si>
  <si>
    <t>La charge correspond aux cotisations versées par l'employeur.</t>
  </si>
  <si>
    <t>Un passif est constaté dans les créditeurs et frais courus pour des cotisations dues non versées à la fin de</t>
  </si>
  <si>
    <t>La case ci-dessous est réservée pour l'identification du vérificateur.</t>
  </si>
  <si>
    <t xml:space="preserve">Développeurs : Suite à la question 1 page S52, si l'organisme ne présente pas le budget consolidé, la colonne budget 2009 </t>
  </si>
  <si>
    <t xml:space="preserve">   -  les avantages complémentaires de retraite comme la couverture des soins de santé et l'assurance vie</t>
  </si>
  <si>
    <t xml:space="preserve">      offertes aux retraités;</t>
  </si>
  <si>
    <t xml:space="preserve">   -  les congés de maladie accumulés par les employés.</t>
  </si>
  <si>
    <t>La charge est établie selon la comptabilité d'exercice intégrale de manière à attribuer le coût des prestations</t>
  </si>
  <si>
    <t>à des services déjà rendus.</t>
  </si>
  <si>
    <t>Le régime de retraite des élus municipaux auquel participe la municipalité est comptabilisé comme un régime</t>
  </si>
  <si>
    <t>de retraite à cotisations déterminées.</t>
  </si>
  <si>
    <t>Le régime de retraite à prestations déterminées interemployeurs, auquel participe la municipalité sans en être le</t>
  </si>
  <si>
    <t>Table des matières</t>
  </si>
  <si>
    <t>S5</t>
  </si>
  <si>
    <t>S4 - S25</t>
  </si>
  <si>
    <t>S26 - S28</t>
  </si>
  <si>
    <t>S30</t>
  </si>
  <si>
    <t>S31 - S34</t>
  </si>
  <si>
    <t>Excédent de fonctionnement affecté,</t>
  </si>
  <si>
    <t>Sécurité du revenu</t>
  </si>
  <si>
    <t>Aménagement, urbanisme</t>
  </si>
  <si>
    <t>et développement</t>
  </si>
  <si>
    <t xml:space="preserve">Promotion et développement économique </t>
  </si>
  <si>
    <t>Activités récréatives</t>
  </si>
  <si>
    <t>Activités culturelles</t>
  </si>
  <si>
    <t xml:space="preserve">   Bibliothèques</t>
  </si>
  <si>
    <t>pour les intérêts sur la dette à long terme (nets des montants des débiteurs affectés au remboursement</t>
  </si>
  <si>
    <t>de cette dette) : sur la durée restante des dettes correspondantes.</t>
  </si>
  <si>
    <t>RÉSULTATS DÉTAILLÉS PAR ORGANISMES</t>
  </si>
  <si>
    <t xml:space="preserve">     Activités de fonctionnement à financer</t>
  </si>
  <si>
    <t>Explications fournies pour le cas exemple seulement :</t>
  </si>
  <si>
    <t xml:space="preserve">    Assumée de cette façon :</t>
  </si>
  <si>
    <t>Voir les feuilles de travail complémentaires pour plus d'explications sur le FLI.</t>
  </si>
  <si>
    <t>Détail de la ligne 63 (fourni pour le cas exemple seulement) :</t>
  </si>
  <si>
    <t xml:space="preserve">    Dette du CLD envers le MDEIE (ligne 3) </t>
  </si>
  <si>
    <t xml:space="preserve">         Solde du fonds réservé FLI (ligne 9)</t>
  </si>
  <si>
    <t xml:space="preserve">         Prêts aux entrepreneurs FLI (ligne17)</t>
  </si>
  <si>
    <t xml:space="preserve">     Prêts aux entrepreneurs FLI*</t>
  </si>
  <si>
    <t xml:space="preserve"> • Entente de fournitures de services à la MRC XYX concernant le transport adapté et collectif.</t>
  </si>
  <si>
    <t xml:space="preserve"> • Entente de fournitures de services à la MRC XYX concernant la disposition des matières résiduelles.</t>
  </si>
  <si>
    <t>Les états financiers consolidés regroupent les états financiers de la Municipalité régionale de comté ABC et des organismes inclus dans son périmètre comptable selon la méthode de la consolidation ligne par ligne de façon intégrale ou proportionnelle selon la prorata de participation détenu dans l'organisme.</t>
  </si>
  <si>
    <t xml:space="preserve">Centre local de développement </t>
  </si>
  <si>
    <t>Municipalité régionale de comté ABC</t>
  </si>
  <si>
    <t>Les immobilisations sont comptabilisées à leur coût d'acquisition et sont amorties en fonction de leur durée de vie utile respective selon les méthodes d'amortissement et les durées ou taux suivants:</t>
  </si>
  <si>
    <t xml:space="preserve">Infrastructures </t>
  </si>
  <si>
    <t xml:space="preserve">Linéaire </t>
  </si>
  <si>
    <t>3, 15, 25 et 40 ans</t>
  </si>
  <si>
    <t>Linéaire</t>
  </si>
  <si>
    <t xml:space="preserve">Bâtiments  </t>
  </si>
  <si>
    <t>40 ans</t>
  </si>
  <si>
    <t>10 et 20 ans</t>
  </si>
  <si>
    <t xml:space="preserve">Véhicules </t>
  </si>
  <si>
    <t>5 et 10 ans</t>
  </si>
  <si>
    <t xml:space="preserve">Ameublement et équipement de bureau </t>
  </si>
  <si>
    <t xml:space="preserve"> 5, 7 et 10 ans</t>
  </si>
  <si>
    <t>10 ans</t>
  </si>
  <si>
    <t xml:space="preserve">Améliorations locatives </t>
  </si>
  <si>
    <t>3 et 5 ans</t>
  </si>
  <si>
    <t>Les revenus de transfert sont constatés aux états financiers dans l'exercice au cours duquel surviennent les faits qui donnent lieu aux transferts, dans la mesure où ils ont été autorisés, les critères d'admissibilité ont été satisfaits et une estimation raisonnable des montants est possible.</t>
  </si>
  <si>
    <t xml:space="preserve">  - Gouvernement du Québec et ses entreprises</t>
  </si>
  <si>
    <t xml:space="preserve">  - Gouvernement du Canada et ses entreprises</t>
  </si>
  <si>
    <t xml:space="preserve">  - Organismes municipaux</t>
  </si>
  <si>
    <t xml:space="preserve">  - Intérêts courus sur la dette à long terme</t>
  </si>
  <si>
    <t xml:space="preserve">  - Autres courus et passifs</t>
  </si>
  <si>
    <r>
      <t>n'apparaît pas à l'impression et la note de bas de page suivante s'imprime :</t>
    </r>
    <r>
      <rPr>
        <sz val="10"/>
        <rFont val="Arial"/>
        <family val="0"/>
      </rPr>
      <t xml:space="preserve"> Le rapprochement entre les données budgétaires </t>
    </r>
  </si>
  <si>
    <t>et les données réelles de l'administration municipale est présenté dans les informations sectorielles.</t>
  </si>
  <si>
    <t xml:space="preserve">Le Régime enregistré d'épargne-retraite (REER) offert par la municipalité est comptabilisé comme un </t>
  </si>
  <si>
    <t xml:space="preserve">Se référer à la section "Autres renseignements complémentaires" pour plus de détails.  </t>
  </si>
  <si>
    <t>Analyse de la rémunération</t>
  </si>
  <si>
    <t>Montant non utilisé d'emprunts à long terme contractés</t>
  </si>
  <si>
    <t>Analyse du coût des services municipaux</t>
  </si>
  <si>
    <t>Données budgétaires</t>
  </si>
  <si>
    <t>25.</t>
  </si>
  <si>
    <t>Secteurs</t>
  </si>
  <si>
    <t>Ensemble</t>
  </si>
  <si>
    <t>Immeubles de la réserve foncière</t>
  </si>
  <si>
    <t>Immeubles industriels municipaux</t>
  </si>
  <si>
    <t xml:space="preserve">   Application de la loi</t>
  </si>
  <si>
    <t xml:space="preserve">      Montants des débiteurs et autres montants affectés</t>
  </si>
  <si>
    <t xml:space="preserve">      au remboursement de la dette à long terme</t>
  </si>
  <si>
    <t>Éléments d'actif</t>
  </si>
  <si>
    <t xml:space="preserve">   Propriétés destinées à la revente</t>
  </si>
  <si>
    <t xml:space="preserve">   Prêts</t>
  </si>
  <si>
    <t>Prêts à un office d'habitation</t>
  </si>
  <si>
    <t>Prêts à un fonds d'investissement</t>
  </si>
  <si>
    <t>G) Montant à pourvoir dans le futur</t>
  </si>
  <si>
    <t>Texte proposé et éditable</t>
  </si>
  <si>
    <t xml:space="preserve">   ponts, tunnels et viaducs</t>
  </si>
  <si>
    <t>Bâtiments</t>
  </si>
  <si>
    <t>Améliorations locatives</t>
  </si>
  <si>
    <t>Véhicules</t>
  </si>
  <si>
    <t>Ameublement et équipement de bureau</t>
  </si>
  <si>
    <t xml:space="preserve">Machinerie, outillage et équipement </t>
  </si>
  <si>
    <t>divers</t>
  </si>
  <si>
    <t>Terrains</t>
  </si>
  <si>
    <t>Immobilisations en cours</t>
  </si>
  <si>
    <t>AMORTISSEMENT CUMULÉ</t>
  </si>
  <si>
    <t>VALEUR COMPTABLE NETTE</t>
  </si>
  <si>
    <t xml:space="preserve">   Coût</t>
  </si>
  <si>
    <t xml:space="preserve">   Sécurité publique</t>
  </si>
  <si>
    <t xml:space="preserve">   Transport</t>
  </si>
  <si>
    <t xml:space="preserve">   Hygiène du milieu</t>
  </si>
  <si>
    <t xml:space="preserve">   Santé et bien-être</t>
  </si>
  <si>
    <t xml:space="preserve">   Loisirs et culture</t>
  </si>
  <si>
    <t>Endettement lié au réseau d'électricité (inclus ci-dessus)</t>
  </si>
  <si>
    <t>Bloc de texte</t>
  </si>
  <si>
    <t>20.</t>
  </si>
  <si>
    <t>21.</t>
  </si>
  <si>
    <t>22.</t>
  </si>
  <si>
    <t>23.</t>
  </si>
  <si>
    <t>24.</t>
  </si>
  <si>
    <t xml:space="preserve">   Sécurité du revenu</t>
  </si>
  <si>
    <t xml:space="preserve">   Aménagement, urbanisme et zonage</t>
  </si>
  <si>
    <t xml:space="preserve">   Rénovation urbaine</t>
  </si>
  <si>
    <t xml:space="preserve">   Promotion et développement économique</t>
  </si>
  <si>
    <t>Moins : revenus d'investissement</t>
  </si>
  <si>
    <t>Éléments de conciliation à des fins fiscales</t>
  </si>
  <si>
    <t>Autres éléments de conciliation</t>
  </si>
  <si>
    <t>Extrait du rapport financier, pages S7 et S8</t>
  </si>
  <si>
    <t>Ventilation de</t>
  </si>
  <si>
    <t>Budget 2009</t>
  </si>
  <si>
    <t>AMORTISSEMENT DES IMMOBILISATIONS</t>
  </si>
  <si>
    <t>Les versements estimatifs sur la dette à long terme pour les prochains exercices sont les suivants :</t>
  </si>
  <si>
    <t>14.</t>
  </si>
  <si>
    <t>VENTILATION DES DIFFÉRENTS ÉLÉMENTS (suite)</t>
  </si>
  <si>
    <t xml:space="preserve">Gain (perte) de l'exercice sur les obligations au titre des prestations  </t>
  </si>
  <si>
    <t>RÉGIMES NON CAPITALISÉS D'AVANTAGES SOCIAUX FUTURS À PRESTATIONS DÉTERMINÉES</t>
  </si>
  <si>
    <t xml:space="preserve">      Frais reportés liés à la dette à long terme</t>
  </si>
  <si>
    <t>Taux global de taxation réel vérifié</t>
  </si>
  <si>
    <t xml:space="preserve">Autres renseignements non vérifiés </t>
  </si>
  <si>
    <t xml:space="preserve">activités, de la variation de ses actifs financiers nets (de la dette nette) et de ses flux de trésorerie pour l'exercice </t>
  </si>
  <si>
    <t>C) Stocks</t>
  </si>
  <si>
    <r>
      <t>pour le passif constaté au 1</t>
    </r>
    <r>
      <rPr>
        <vertAlign val="superscript"/>
        <sz val="10"/>
        <rFont val="Arial"/>
        <family val="2"/>
      </rPr>
      <t>er</t>
    </r>
    <r>
      <rPr>
        <sz val="10"/>
        <rFont val="Arial"/>
        <family val="0"/>
      </rPr>
      <t xml:space="preserve"> janvier 2007 et les excédents de la charge sur les sommes à verser en</t>
    </r>
  </si>
  <si>
    <t xml:space="preserve">   Immobilisations</t>
  </si>
  <si>
    <t xml:space="preserve">Amortissement des pertes actuarielles (gains actuariels) </t>
  </si>
  <si>
    <t xml:space="preserve">Pertes actuarielles constatées (gains actuariels constatés) </t>
  </si>
  <si>
    <t>lors d'une modification de régime</t>
  </si>
  <si>
    <t>Charge de l'exercice excluant les intérêts</t>
  </si>
  <si>
    <t xml:space="preserve">    Fonds de roulement</t>
  </si>
  <si>
    <t xml:space="preserve">    Fonds parcs et terrains de jeux</t>
  </si>
  <si>
    <t xml:space="preserve">    Fonds local (ou fonds régional pour les MRC) - Réfection et entretien </t>
  </si>
  <si>
    <t xml:space="preserve">    de certaines voies publiques</t>
  </si>
  <si>
    <t xml:space="preserve">    Société québécoise d'assainissement des eaux</t>
  </si>
  <si>
    <t xml:space="preserve">Prestations ou primes à la charge des autres employeurs dans le cas </t>
  </si>
  <si>
    <t>de régimes interemployeurs dont l'organisme municipal est le promoteur</t>
  </si>
  <si>
    <t>Quote-part dans l'endettement total net à long terme d'autres</t>
  </si>
  <si>
    <t>organismes</t>
  </si>
  <si>
    <t>VENTILATION DES DIFFÉRENTS ÉLÉMENTS</t>
  </si>
  <si>
    <t>A)</t>
  </si>
  <si>
    <t xml:space="preserve">RÉGIMES CAPITALISÉS D'AVANTAGES SOCIAUX FUTURS À PRESTATIONS DÉTERMINÉES </t>
  </si>
  <si>
    <t>Nombre de régimes à la fin de l'exercice</t>
  </si>
  <si>
    <t>1</t>
  </si>
  <si>
    <t xml:space="preserve">QUESTIONNAIRE </t>
  </si>
  <si>
    <t>OUI</t>
  </si>
  <si>
    <t>NON</t>
  </si>
  <si>
    <t xml:space="preserve">         Régimes non capitalisés</t>
  </si>
  <si>
    <t>Revenus d'investissement</t>
  </si>
  <si>
    <t>Budget</t>
  </si>
  <si>
    <t xml:space="preserve">  Taxes</t>
  </si>
  <si>
    <t xml:space="preserve">  Paiements tenant lieu de taxes</t>
  </si>
  <si>
    <t xml:space="preserve">  Quotes-parts</t>
  </si>
  <si>
    <t xml:space="preserve">  Services rendus</t>
  </si>
  <si>
    <t xml:space="preserve">  Imposition de droits</t>
  </si>
  <si>
    <t xml:space="preserve">  Amendes et pénalités</t>
  </si>
  <si>
    <t xml:space="preserve">  Intérêts</t>
  </si>
  <si>
    <t xml:space="preserve">     Contributions des promoteurs</t>
  </si>
  <si>
    <t xml:space="preserve">     Autres</t>
  </si>
  <si>
    <t>Produit de cession</t>
  </si>
  <si>
    <t>(Gain) perte sur cession</t>
  </si>
  <si>
    <t xml:space="preserve">Réduction de valeur </t>
  </si>
  <si>
    <t>Cotisations des élus au RREM</t>
  </si>
  <si>
    <t>Contributions de l'employeur au RREM</t>
  </si>
  <si>
    <t>moyenne estimative du reste de la carrière active (DMERCA) des salariés participants; dans le cas des</t>
  </si>
  <si>
    <t>à titre de mesure d'allègement pour excédents de la charge sur le décaissement requis dans le cas</t>
  </si>
  <si>
    <t>de retraite correspond aux contributions devant être versées par elle pour cet exercice telles qu'établies par règlement</t>
  </si>
  <si>
    <t>du gouvernement.</t>
  </si>
  <si>
    <t xml:space="preserve">      De la municipalité (Société de </t>
  </si>
  <si>
    <t>Éliminations</t>
  </si>
  <si>
    <t xml:space="preserve">    des placements temporaires dont l'échéance initiale est de moins de trois mois.</t>
  </si>
  <si>
    <t xml:space="preserve">    - dépenses centre administratif</t>
  </si>
  <si>
    <t xml:space="preserve">    - exercice suivant</t>
  </si>
  <si>
    <t xml:space="preserve">    - CLD - Autres fonds grevés d'origine interne ou externe</t>
  </si>
  <si>
    <t xml:space="preserve">    - Autres</t>
  </si>
  <si>
    <t xml:space="preserve">       - Fonds local d'investissement (FLI)</t>
  </si>
  <si>
    <t>HYGIÈNE</t>
  </si>
  <si>
    <t>MATIÈRES RÉSIDUELLES</t>
  </si>
  <si>
    <t>INSPECTION RÉGIONALE</t>
  </si>
  <si>
    <t xml:space="preserve">    d'emprunt fermés</t>
  </si>
  <si>
    <t xml:space="preserve">    Soldes disponibles des règlements</t>
  </si>
  <si>
    <t xml:space="preserve">    SQAE</t>
  </si>
  <si>
    <t>SÉCURITÉ INCENDIE</t>
  </si>
  <si>
    <t>X</t>
  </si>
  <si>
    <t>Le Régime de retraite des élus municipaux (RREM) et le Régime de prestations supplémentaires des élus</t>
  </si>
  <si>
    <t>municipaux (RPSEM), ce dernier s'appliquant de façon complémentaire s'il y a lieu aux élus municipaux</t>
  </si>
  <si>
    <t>Solde au</t>
  </si>
  <si>
    <t>Ajouter</t>
  </si>
  <si>
    <t>Déduire</t>
  </si>
  <si>
    <t>31 décembre</t>
  </si>
  <si>
    <t>antérieurs</t>
  </si>
  <si>
    <t>Élections</t>
  </si>
  <si>
    <t xml:space="preserve">  Créditeurs et charges à payer</t>
  </si>
  <si>
    <t xml:space="preserve">   Intérêts sur la dette à long terme</t>
  </si>
  <si>
    <t xml:space="preserve">       Régimes capitalisés</t>
  </si>
  <si>
    <t xml:space="preserve">       Régimes non capitalisés</t>
  </si>
  <si>
    <t>Frais de fermeture et d'après-fermeture des sites d'enfouissement</t>
  </si>
  <si>
    <t>6.1</t>
  </si>
  <si>
    <t xml:space="preserve">(L.R.Q., c. R-9.3). Dans le cas du RREM, les élus participants et les municipalités participantes se partagent le </t>
  </si>
  <si>
    <t>financement du régime par le versement de cotisations dans le cas des élus et de contributions dans le cas des</t>
  </si>
  <si>
    <t>municipalités. Dans le cas du RPSEM, seules les municipalités participantes sont responsables de</t>
  </si>
  <si>
    <t>Obligations et billets</t>
  </si>
  <si>
    <t>Autres dettes à long terme</t>
  </si>
  <si>
    <t>Avec fonds</t>
  </si>
  <si>
    <t>Sans fonds</t>
  </si>
  <si>
    <t>Location-</t>
  </si>
  <si>
    <t>d'amortissement</t>
  </si>
  <si>
    <t>acquisition</t>
  </si>
  <si>
    <t>2015 et +</t>
  </si>
  <si>
    <t>accessoires</t>
  </si>
  <si>
    <t xml:space="preserve">   - </t>
  </si>
  <si>
    <t xml:space="preserve">      Réseau routier</t>
  </si>
  <si>
    <t xml:space="preserve">      Transport collectif</t>
  </si>
  <si>
    <t xml:space="preserve">Section I - </t>
  </si>
  <si>
    <t xml:space="preserve">Section II - </t>
  </si>
  <si>
    <t>à des fins fiscales</t>
  </si>
  <si>
    <t xml:space="preserve">   Administration générale</t>
  </si>
  <si>
    <t>Sommaire des revenus de quotes-parts de fonctionnement et d'investissement</t>
  </si>
  <si>
    <t>Excédent (déficit) accumulé par activités</t>
  </si>
  <si>
    <t xml:space="preserve">      Du gouvernement du Québec et ses entreprises</t>
  </si>
  <si>
    <t>Coût des propriétés vendues</t>
  </si>
  <si>
    <t>Réduction de valeur</t>
  </si>
  <si>
    <t>Remboursement ou produit de cession</t>
  </si>
  <si>
    <t xml:space="preserve">Solde au </t>
  </si>
  <si>
    <t>1er janvier</t>
  </si>
  <si>
    <t>Dette à long terme</t>
  </si>
  <si>
    <t>Taux  d'intérêt</t>
  </si>
  <si>
    <t xml:space="preserve">  - Perte (gain) sur cession d'immobilisations</t>
  </si>
  <si>
    <t xml:space="preserve">       - Perte (gain) sur cession d'immobilisations</t>
  </si>
  <si>
    <t xml:space="preserve">   - Divers débiteurs </t>
  </si>
  <si>
    <t xml:space="preserve">   - Intérêts</t>
  </si>
  <si>
    <t xml:space="preserve">    - Prêts (FLI) - CLD</t>
  </si>
  <si>
    <t>x</t>
  </si>
  <si>
    <t>EXCÉDENT (DÉFICIT) ACCUMULÉ CONSOLIDÉ</t>
  </si>
  <si>
    <t>EXCÉDENT (DÉFICIT) ACCUMULÉ CONSOLIDÉ (suite)</t>
  </si>
  <si>
    <t>Échéance</t>
  </si>
  <si>
    <t>de</t>
  </si>
  <si>
    <t>à</t>
  </si>
  <si>
    <t>Obligations et billets en monnaie canadienne</t>
  </si>
  <si>
    <t>Obligations et billets en monnaies étrangères</t>
  </si>
  <si>
    <t xml:space="preserve">Autres dettes à long terme </t>
  </si>
  <si>
    <t xml:space="preserve">   Gouvernement du Québec et ses entreprises</t>
  </si>
  <si>
    <t xml:space="preserve">   Organismes municipaux</t>
  </si>
  <si>
    <t xml:space="preserve">   Obligations découlant de contrats de</t>
  </si>
  <si>
    <t xml:space="preserve">   location-acquisition</t>
  </si>
  <si>
    <t xml:space="preserve">   Autres</t>
  </si>
  <si>
    <t>-</t>
  </si>
  <si>
    <t>Par la municipalité</t>
  </si>
  <si>
    <t xml:space="preserve">      Excédent de fonctionnement affecté</t>
  </si>
  <si>
    <t xml:space="preserve">      Réserves financières et fonds réservés  </t>
  </si>
  <si>
    <t xml:space="preserve">   Montant à la charge</t>
  </si>
  <si>
    <t>Par les tiers</t>
  </si>
  <si>
    <t xml:space="preserve">      Organismes municipaux</t>
  </si>
  <si>
    <t xml:space="preserve">      Autres tiers</t>
  </si>
  <si>
    <t xml:space="preserve">Dette en cours de refinancement </t>
  </si>
  <si>
    <t xml:space="preserve">  Gouvernement du Québec et ses entreprises</t>
  </si>
  <si>
    <t xml:space="preserve">  Organismes municipaux</t>
  </si>
  <si>
    <t xml:space="preserve">  Autres tiers</t>
  </si>
  <si>
    <t>Provision pour créances douteuses déduite des débiteurs</t>
  </si>
  <si>
    <t>6.</t>
  </si>
  <si>
    <t xml:space="preserve">   Activités culturelles</t>
  </si>
  <si>
    <t xml:space="preserve">      Bibliothèques</t>
  </si>
  <si>
    <t>RÉSEAU D'ÉLECTRICITÉ</t>
  </si>
  <si>
    <t>FRAIS DE FINANCEMENT</t>
  </si>
  <si>
    <t xml:space="preserve">   Dette à long terme</t>
  </si>
  <si>
    <t>AUTRES SERVICES RENDUS</t>
  </si>
  <si>
    <t>IMPOSITION DE DROITS</t>
  </si>
  <si>
    <t xml:space="preserve">   Excédent (déficit) de fonctionnement non affecté</t>
  </si>
  <si>
    <t>Taux d'actualisation (fin d'exercice)</t>
  </si>
  <si>
    <t>%</t>
  </si>
  <si>
    <t>Taux de rendement prévu à long terme (au cours de l'exercice)</t>
  </si>
  <si>
    <t>Taux de croissance des salaires (fin d'exercice)</t>
  </si>
  <si>
    <t>Taux d'inflation (fin d'exercice)</t>
  </si>
  <si>
    <t xml:space="preserve">Taux initial de croissance du coût des soins de santé (fin d'exercice) </t>
  </si>
  <si>
    <t xml:space="preserve">Taux ultime de croissance du coût des soins de santé (fin d'exercice) </t>
  </si>
  <si>
    <t>Année où la tendance rejoint le taux ultime (fin d'exercice)</t>
  </si>
  <si>
    <t xml:space="preserve">Autres hypothèses économiques </t>
  </si>
  <si>
    <t>B)</t>
  </si>
  <si>
    <t>terminé à cette date selon les principes comptables généralement reconnus du Canada.</t>
  </si>
  <si>
    <t>pour les coûts reliés aux services passés découlant de modifications de régime de retraite à prestations</t>
  </si>
  <si>
    <t>des régimes non capitalisés : ………….</t>
  </si>
  <si>
    <t>à titre de mesure d'allègement pour gains/pertes actuariels relatifs aux régimes de retraite à prestations</t>
  </si>
  <si>
    <t>déterminées : …………. ;</t>
  </si>
  <si>
    <t xml:space="preserve">de location-acquisition inclus </t>
  </si>
  <si>
    <t>Intérêts débiteurs sur les obligations au titre des prestations constituées</t>
  </si>
  <si>
    <t xml:space="preserve">Étant donné que ces deux régimes sont des régimes à employeurs multiples administrés par la Commission </t>
  </si>
  <si>
    <t>Régimes de retraite des élus municipaux</t>
  </si>
  <si>
    <t>Solde au début de l'exercice</t>
  </si>
  <si>
    <t>Solde redressé au début de l'exercice</t>
  </si>
  <si>
    <t>Affectations et virements</t>
  </si>
  <si>
    <t xml:space="preserve">   Activités de fonctionnement</t>
  </si>
  <si>
    <t xml:space="preserve">   Activités d'investissement</t>
  </si>
  <si>
    <t>Solde à la fin de l'exercice</t>
  </si>
  <si>
    <t>Amortissement des immobilisations</t>
  </si>
  <si>
    <t>régimes non capitalisés, …………;</t>
  </si>
  <si>
    <t>déterminées : sur la DMERCA des salariés participants touchés;</t>
  </si>
  <si>
    <t xml:space="preserve"> - Frais de fermeture et d'après-fermeture des sites d'enfouissement :</t>
  </si>
  <si>
    <t>fiducie : ………….</t>
  </si>
  <si>
    <t>H) Autres éléments</t>
  </si>
  <si>
    <t>Est-ce que le rapport financier est consolidé?</t>
  </si>
  <si>
    <t>Si oui, présentez-vous le budget consolidé?</t>
  </si>
  <si>
    <t>à une communauté métropolitaine (article 195 LFM)?</t>
  </si>
  <si>
    <t>fonctions (article 678 CMQ)?</t>
  </si>
  <si>
    <t xml:space="preserve">(article 678.0.1 CMQ)?  </t>
  </si>
  <si>
    <t>organismes (article 10 CMQ)?</t>
  </si>
  <si>
    <t xml:space="preserve">   Placements à titre d'investissement</t>
  </si>
  <si>
    <t xml:space="preserve">   Participations dans des entreprises municipales</t>
  </si>
  <si>
    <t>Éléments de passif</t>
  </si>
  <si>
    <t>ACTIFS  NON FINANCIERS</t>
  </si>
  <si>
    <t>début</t>
  </si>
  <si>
    <t>Ajustement</t>
  </si>
  <si>
    <t>la fin</t>
  </si>
  <si>
    <t>COÛT</t>
  </si>
  <si>
    <t>Infrastructures</t>
  </si>
  <si>
    <t>Aménagement, urbanisme et développement</t>
  </si>
  <si>
    <t>Loisirs et culture</t>
  </si>
  <si>
    <t>Réseau d'électricité</t>
  </si>
  <si>
    <t xml:space="preserve">Frais de financement </t>
  </si>
  <si>
    <t xml:space="preserve">Excédent (déficit) de l'exercice </t>
  </si>
  <si>
    <t>Excédent (déficit) accumulé au début de l'exercice</t>
  </si>
  <si>
    <t>Excédent (déficit) accumulé redressé au début</t>
  </si>
  <si>
    <t>de l'exercice</t>
  </si>
  <si>
    <t>Infrastructures existantes</t>
  </si>
  <si>
    <t>Infrastructures pour nouveau développement</t>
  </si>
  <si>
    <t>sont remplacées par des astérisques à l'impression du document, s'il y a lieu.</t>
  </si>
  <si>
    <t>S44-2</t>
  </si>
  <si>
    <t>S44-1</t>
  </si>
  <si>
    <t xml:space="preserve">  Approvisionnement et traitement de </t>
  </si>
  <si>
    <t xml:space="preserve">  l'eau potable</t>
  </si>
  <si>
    <t>S48</t>
  </si>
  <si>
    <t>Droits sur les carrières et sablières</t>
  </si>
  <si>
    <t>Analyse de l'activité Eau et égout</t>
  </si>
  <si>
    <t xml:space="preserve">    à long terme</t>
  </si>
  <si>
    <r>
      <t>à la page S34 ligne</t>
    </r>
    <r>
      <rPr>
        <sz val="10"/>
        <color indexed="17"/>
        <rFont val="Arial"/>
        <family val="2"/>
      </rPr>
      <t xml:space="preserve"> 4</t>
    </r>
    <r>
      <rPr>
        <sz val="10"/>
        <rFont val="Arial"/>
        <family val="2"/>
      </rPr>
      <t xml:space="preserve"> </t>
    </r>
    <r>
      <rPr>
        <sz val="10"/>
        <rFont val="Arial"/>
        <family val="0"/>
      </rPr>
      <t>est de</t>
    </r>
  </si>
  <si>
    <t>Code</t>
  </si>
  <si>
    <t>Municipalité</t>
  </si>
  <si>
    <t>Montant</t>
  </si>
  <si>
    <t>géographique</t>
  </si>
  <si>
    <r>
      <t>N</t>
    </r>
    <r>
      <rPr>
        <b/>
        <vertAlign val="superscript"/>
        <sz val="9"/>
        <rFont val="Arial"/>
        <family val="2"/>
      </rPr>
      <t>O</t>
    </r>
  </si>
  <si>
    <r>
      <t>CAPITAL AUTORISÉ AU 1</t>
    </r>
    <r>
      <rPr>
        <vertAlign val="superscript"/>
        <sz val="10"/>
        <rFont val="Arial"/>
        <family val="2"/>
      </rPr>
      <t>ER</t>
    </r>
    <r>
      <rPr>
        <sz val="10"/>
        <rFont val="Arial"/>
        <family val="0"/>
      </rPr>
      <t xml:space="preserve"> JANVIER</t>
    </r>
  </si>
  <si>
    <t xml:space="preserve">      Traitement des eaux usées</t>
  </si>
  <si>
    <t xml:space="preserve">   Salaires et avantages sociaux</t>
  </si>
  <si>
    <t>Revenus de transfert</t>
  </si>
  <si>
    <t>ministère des Affaires municipales, des Régions et de l'Occupation du territoire le</t>
  </si>
  <si>
    <t xml:space="preserve">   Montants des débiteurs affectés au</t>
  </si>
  <si>
    <t xml:space="preserve">   remboursement de la dette à long terme</t>
  </si>
  <si>
    <t>Variation de l'exercice</t>
  </si>
  <si>
    <t>Montant à pourvoir dans le futur</t>
  </si>
  <si>
    <t>Investissement net dans les éléments à long terme</t>
  </si>
  <si>
    <t>Excédent (déficit) de fonctionnement non affecté</t>
  </si>
  <si>
    <t>EXERCICE TERMINÉ LE 31 DÉCEMBRE 2009</t>
  </si>
  <si>
    <t>2009</t>
  </si>
  <si>
    <t>2008</t>
  </si>
  <si>
    <t>Réalisations</t>
  </si>
  <si>
    <t xml:space="preserve">1. La trésorerie et les équivalents de trésorerie sont composés de l'encaisse, du découvert bancaire et des </t>
  </si>
  <si>
    <t>ACTIFS FINANCIERS NETS (DETTE NETTE)</t>
  </si>
  <si>
    <t>EXCÉDENT (DÉFICIT) DE FONCTIONNEMENT À DES FINS FISCALES PAR ORGANISMES</t>
  </si>
  <si>
    <t>EXCÉDENT (DÉFICIT) D'INVESTISSEMENT À DES FINS FISCALES PAR ORGANISMES</t>
  </si>
  <si>
    <t xml:space="preserve">         Autres</t>
  </si>
  <si>
    <t>ACTIFS NON FINANCIERS</t>
  </si>
  <si>
    <t xml:space="preserve">Immobilisations </t>
  </si>
  <si>
    <t>Propriétés destinées à la revente</t>
  </si>
  <si>
    <t>Stocks de fournitures</t>
  </si>
  <si>
    <t>Cotisations salariales des employés</t>
  </si>
  <si>
    <t>18</t>
  </si>
  <si>
    <t>30</t>
  </si>
  <si>
    <t>Variation nette des éléments hors caisse</t>
  </si>
  <si>
    <t xml:space="preserve">  Débiteurs</t>
  </si>
  <si>
    <t xml:space="preserve">  Autres actifs financiers</t>
  </si>
  <si>
    <t xml:space="preserve">  Revenus reportés</t>
  </si>
  <si>
    <t xml:space="preserve">  Actif / passif au titre des avantages sociaux futurs</t>
  </si>
  <si>
    <t>ANALYSE DES REVENUS DE QUOTES-PARTS DE FONCTIONNEMENT</t>
  </si>
  <si>
    <t xml:space="preserve">     Voirie municipale</t>
  </si>
  <si>
    <t xml:space="preserve">     Enlèvement de la neige</t>
  </si>
  <si>
    <t xml:space="preserve">  Eau et égout</t>
  </si>
  <si>
    <t xml:space="preserve">     Réseau de distribution de l'eau potable</t>
  </si>
  <si>
    <t xml:space="preserve">     Traitement des eaux usées</t>
  </si>
  <si>
    <t xml:space="preserve">     Réseaux d'égout</t>
  </si>
  <si>
    <t xml:space="preserve">     Déchets domestiques</t>
  </si>
  <si>
    <t xml:space="preserve">     Matières secondaires</t>
  </si>
  <si>
    <t xml:space="preserve">   Activités récréatives </t>
  </si>
  <si>
    <t xml:space="preserve">       Bibliothèques</t>
  </si>
  <si>
    <t>Situation actuarielle aux fins de la comptabilisation</t>
  </si>
  <si>
    <t>Valeur des actifs à la fin de l'exercice</t>
  </si>
  <si>
    <t>Valeur des obligations au titre des prestations constituées à la fin de l'exercice</t>
  </si>
  <si>
    <t>Situation actuarielle nette : excédent (déficit) de comptabilisation</t>
  </si>
  <si>
    <t>Pertes actuarielles non amorties (gains actuariels non amortis)</t>
  </si>
  <si>
    <t>Conciliation de l'actif (passif) au titre des avantages sociaux futurs</t>
  </si>
  <si>
    <t>Actif (passif) au début de l'exercice</t>
  </si>
  <si>
    <t>Cotisations versées par l'employeur</t>
  </si>
  <si>
    <t>Actif (passif) à la fin de l'exercice</t>
  </si>
  <si>
    <t>dont la valeur des obligations excède la valeur des actifs</t>
  </si>
  <si>
    <t>Nombre de régimes en cause</t>
  </si>
  <si>
    <t xml:space="preserve">Valeur des obligations au titre des prestations constituées à la fin de </t>
  </si>
  <si>
    <t>l'exercice</t>
  </si>
  <si>
    <t>Situation actuarielle nette : déficit de comptabilisation</t>
  </si>
  <si>
    <t xml:space="preserve">Coût des avantages pour les services rendus au cours de l'exercice </t>
  </si>
  <si>
    <t xml:space="preserve">     l'eau potable</t>
  </si>
  <si>
    <t>Péréquation</t>
  </si>
  <si>
    <t>Réorganisation municipale</t>
  </si>
  <si>
    <t>Neutralité</t>
  </si>
  <si>
    <t>Diversification des revenus</t>
  </si>
  <si>
    <t>Compensation provenant de la taxe de vente du</t>
  </si>
  <si>
    <t>Québec</t>
  </si>
  <si>
    <t>Programme d'aide financière aux MRC</t>
  </si>
  <si>
    <r>
      <t xml:space="preserve">   </t>
    </r>
    <r>
      <rPr>
        <sz val="10"/>
        <rFont val="Arial"/>
        <family val="2"/>
      </rPr>
      <t>Police</t>
    </r>
  </si>
  <si>
    <t>1.</t>
  </si>
  <si>
    <t>Statut de l'organisme municipal</t>
  </si>
  <si>
    <t>2.</t>
  </si>
  <si>
    <t>Principales méthodes comptables</t>
  </si>
  <si>
    <t>A) Périmètre comptable</t>
  </si>
  <si>
    <t>B) Comptabilité d'exercice</t>
  </si>
  <si>
    <t>D) Immobilisations</t>
  </si>
  <si>
    <t>E) Revenus de transfert</t>
  </si>
  <si>
    <t xml:space="preserve">  - Variation nette des frais reportés liés à la dette </t>
  </si>
  <si>
    <t xml:space="preserve">   Aménagement, urbanisme et développement </t>
  </si>
  <si>
    <t>Excédent (déficit) d'investissement de l'exercice</t>
  </si>
  <si>
    <t>CHARGES PAR OBJETS PAR ORGANISMES</t>
  </si>
  <si>
    <t xml:space="preserve">Administration </t>
  </si>
  <si>
    <t>Rémunération</t>
  </si>
  <si>
    <t xml:space="preserve">   Intérêts et autres frais sur la dette à long terme</t>
  </si>
  <si>
    <t xml:space="preserve">   à la charge</t>
  </si>
  <si>
    <t xml:space="preserve">      De l'organisme municipal</t>
  </si>
  <si>
    <t xml:space="preserve">        Résultats détaillés par organismes</t>
  </si>
  <si>
    <t xml:space="preserve">   Cours d'eau</t>
  </si>
  <si>
    <t xml:space="preserve">   Protection de l'environnement</t>
  </si>
  <si>
    <t>SANTÉ ET BIEN-ÊTRE</t>
  </si>
  <si>
    <t>Non rempli dans le présent cas exemple</t>
  </si>
  <si>
    <t>Une comparaison avec le budget non consolidé adopté par l’administration municipale est également présentée dans les informations sectorielles.</t>
  </si>
  <si>
    <t xml:space="preserve">       - Fonds de sinistre</t>
  </si>
  <si>
    <t xml:space="preserve">    - projet XYZ</t>
  </si>
  <si>
    <r>
      <t xml:space="preserve">     Excédent accumulé - </t>
    </r>
    <r>
      <rPr>
        <i/>
        <sz val="10"/>
        <rFont val="Arial"/>
        <family val="2"/>
      </rPr>
      <t>Fonds réservé FLI</t>
    </r>
  </si>
  <si>
    <r>
      <t xml:space="preserve">     Autres montants - </t>
    </r>
    <r>
      <rPr>
        <i/>
        <sz val="10"/>
        <rFont val="Arial"/>
        <family val="2"/>
      </rPr>
      <t>Prêts aux entrepreneurs FLI</t>
    </r>
  </si>
  <si>
    <t xml:space="preserve">        - Fonds de sinistre</t>
  </si>
  <si>
    <t xml:space="preserve">   - exercice suivant</t>
  </si>
  <si>
    <t xml:space="preserve">   - dépenses centre administratif</t>
  </si>
  <si>
    <t xml:space="preserve">   - CRGD</t>
  </si>
  <si>
    <t xml:space="preserve">   - CLD - Autres fonds grevés d'origine interne ou externe</t>
  </si>
  <si>
    <t xml:space="preserve">   - Autres</t>
  </si>
  <si>
    <t>régime de retraite à cotisations déterminées.</t>
  </si>
  <si>
    <t xml:space="preserve">Redressement aux exercices antérieurs </t>
  </si>
  <si>
    <t>avant</t>
  </si>
  <si>
    <t>amortissement</t>
  </si>
  <si>
    <t>Régimes</t>
  </si>
  <si>
    <t>supplémentaires de</t>
  </si>
  <si>
    <t>retraite</t>
  </si>
  <si>
    <t>Régimes d'avantages</t>
  </si>
  <si>
    <t>complémentaires de</t>
  </si>
  <si>
    <t>Autres avantages</t>
  </si>
  <si>
    <t xml:space="preserve"> enregistrés</t>
  </si>
  <si>
    <t>Régimes de retraite</t>
  </si>
  <si>
    <t xml:space="preserve"> de retraite </t>
  </si>
  <si>
    <t>Régimes supplémentaires</t>
  </si>
  <si>
    <t xml:space="preserve">  retraite</t>
  </si>
  <si>
    <t xml:space="preserve">complémentaires de </t>
  </si>
  <si>
    <t>sociaux futurs</t>
  </si>
  <si>
    <t xml:space="preserve">Taxes-certificats de vente pour défaut de paiement des taxes  </t>
  </si>
  <si>
    <t>Gouvernement du Québec et ses entreprises</t>
  </si>
  <si>
    <t>Gouvernement du Canada et ses entreprises</t>
  </si>
  <si>
    <t>Organismes municipaux</t>
  </si>
  <si>
    <t xml:space="preserve">Montants des débiteurs affectés au remboursement de </t>
  </si>
  <si>
    <t>la dette à long terme</t>
  </si>
  <si>
    <t>antérieurement qui font l'objet de taxation différée. Il est créé aux fins suivantes à la suite d'un choix exercé</t>
  </si>
  <si>
    <t xml:space="preserve">par l'organisme municipal et amorti selon les durées indiquées ci-dessous par affectation aux activités de </t>
  </si>
  <si>
    <t xml:space="preserve">fonctionnement à des fins fiscales.  </t>
  </si>
  <si>
    <r>
      <t>۰</t>
    </r>
    <r>
      <rPr>
        <sz val="10"/>
        <rFont val="Arial"/>
        <family val="0"/>
      </rPr>
      <t xml:space="preserve"> </t>
    </r>
  </si>
  <si>
    <t>pour les salaires et les avantages sociaux : sur une période maximale de 20 ans;</t>
  </si>
  <si>
    <t xml:space="preserve"> - Avantages sociaux futurs : </t>
  </si>
  <si>
    <t>Activités de financement</t>
  </si>
  <si>
    <t xml:space="preserve">Émission de dettes à long terme </t>
  </si>
  <si>
    <t>Variation nette des emprunts temporaires</t>
  </si>
  <si>
    <t xml:space="preserve">  - </t>
  </si>
  <si>
    <t xml:space="preserve">Augmentation (diminution) de la trésorerie et des </t>
  </si>
  <si>
    <t>équivalents de trésorerie</t>
  </si>
  <si>
    <r>
      <t>Modifications comptables du 1</t>
    </r>
    <r>
      <rPr>
        <vertAlign val="superscript"/>
        <sz val="10"/>
        <rFont val="Arial"/>
        <family val="2"/>
      </rPr>
      <t>er</t>
    </r>
    <r>
      <rPr>
        <sz val="10"/>
        <rFont val="Arial"/>
        <family val="2"/>
      </rPr>
      <t xml:space="preserve"> janvier 2000</t>
    </r>
  </si>
  <si>
    <r>
      <t xml:space="preserve">   Avantages postérieurs au 1</t>
    </r>
    <r>
      <rPr>
        <vertAlign val="superscript"/>
        <sz val="10"/>
        <rFont val="Arial"/>
        <family val="2"/>
      </rPr>
      <t>er</t>
    </r>
    <r>
      <rPr>
        <sz val="10"/>
        <rFont val="Arial"/>
        <family val="2"/>
      </rPr>
      <t xml:space="preserve"> janvier 2007</t>
    </r>
  </si>
  <si>
    <t xml:space="preserve">Le montant à pourvoir dans le futur correspond à des charges comptabilisées dans l'exercice ou </t>
  </si>
  <si>
    <t>Section II - Autres renseignements financiers</t>
  </si>
  <si>
    <t>Autres renseignements financiers</t>
  </si>
  <si>
    <t>HYGIÈNE DU MILIEU</t>
  </si>
  <si>
    <t xml:space="preserve">      Réseau de distribution de l'eau potable</t>
  </si>
  <si>
    <t xml:space="preserve">      Réseaux d'égout</t>
  </si>
  <si>
    <t xml:space="preserve">        Variation des actifs financiers nets (de la dette nette) par organismes</t>
  </si>
  <si>
    <t xml:space="preserve">        Situation financière par organismes</t>
  </si>
  <si>
    <t xml:space="preserve">        Flux de trésorerie par organismes</t>
  </si>
  <si>
    <t>VARIATION DES ACTIFS FINANCIERS NETS (DE LA DETTE NETTE) PAR ORGANISMES</t>
  </si>
  <si>
    <t>SITUATION FINANCIÈRE PAR ORGANISMES</t>
  </si>
  <si>
    <t>FLUX DE TRÉSORERIE PAR ORGANISMES</t>
  </si>
  <si>
    <t>Biens et services</t>
  </si>
  <si>
    <t>S13</t>
  </si>
  <si>
    <t xml:space="preserve">   </t>
  </si>
  <si>
    <t>Application de la loi</t>
  </si>
  <si>
    <t>Évaluation</t>
  </si>
  <si>
    <t>Police</t>
  </si>
  <si>
    <t xml:space="preserve">       Autres</t>
  </si>
  <si>
    <t>LIEU</t>
  </si>
  <si>
    <t>DATE</t>
  </si>
  <si>
    <t>Actif (passif) au titre des avantages sociaux futurs avant provision pour moins-value</t>
  </si>
  <si>
    <t>Actif (passif) au titre des avantages sociaux futurs à la fin de l'exercice</t>
  </si>
  <si>
    <t>Situation actuarielle aux fins de la comptabilisation des régimes</t>
  </si>
  <si>
    <t>Ma vérification a été effectuée conformément aux normes de vérification généralement reconnues du Canada.</t>
  </si>
  <si>
    <t>Ces normes exigent que la vérification soit planifiée et exécutée de manière à fournir l'assurance raisonnable</t>
  </si>
  <si>
    <t>que les états financiers sont exempts d'inexactitudes importantes. La vérification comprend le contrôle par</t>
  </si>
  <si>
    <t>sondages des éléments probants à l'appui des montants et des autres éléments d'information fournis dans les</t>
  </si>
  <si>
    <t>états financiers. Elle comprend également l'évaluation des principes comptables suivis et des estimations</t>
  </si>
  <si>
    <t>importantes faites par la direction ainsi qu'une appréciation de la présentation d'ensemble des états financiers.</t>
  </si>
  <si>
    <t>Coût des services passés découlant d'une modification de régime</t>
  </si>
  <si>
    <t>Aux fins du calcul de la valeur des actifs et du rendement espéré des actifs, ceux-ci sont évalués en date du</t>
  </si>
  <si>
    <t>………...selon la méthode suivante : ………………</t>
  </si>
  <si>
    <t>Les gains et les pertes actuariels sont amortis sur la durée moyenne estimative du reste de la carrière active</t>
  </si>
  <si>
    <t xml:space="preserve">(DMERCA) des salariés participants. L'amortissement débute dans l'exercice subséquent à celui de la </t>
  </si>
  <si>
    <t>constatation du gain ou de la perte.</t>
  </si>
  <si>
    <t xml:space="preserve">Le coût des services passés découlant d'une modification de régime est passé immédiatement comme charge.  </t>
  </si>
  <si>
    <t>Il fait l'objet en contrepartie d'un montant à pourvoir dans le futur pour fins de taxation.</t>
  </si>
  <si>
    <t>L'excédent de la charge de l'exercice sur le décaissement requis dans le cas des régimes non capitalisés fait</t>
  </si>
  <si>
    <t>l'objet en contrepartie d'un montant à pourvoir dans le futur pour fins de taxation.</t>
  </si>
  <si>
    <t>Les notes et les renseignements complémentaires font partie intégrante des états financiers consolidés*.</t>
  </si>
  <si>
    <t>Excédent (déficit) de fonctionnement de l'exercice avant conciliation à des fins fiscales</t>
  </si>
  <si>
    <t>DMERCA (moyenne pondérée s'il y a lieu)</t>
  </si>
  <si>
    <t>(taux pondéré s'il y a plus d'un régime)</t>
  </si>
  <si>
    <t xml:space="preserve">Un rapport financier consolidé comprend la consolidation </t>
  </si>
  <si>
    <t>TRANSFERTS</t>
  </si>
  <si>
    <t>SERVICES RENDUS</t>
  </si>
  <si>
    <t>avant conciliation à des fins fiscales</t>
  </si>
  <si>
    <t xml:space="preserve">Excédent (déficit) de fonctionnement de l'exercice  </t>
  </si>
  <si>
    <t>8.</t>
  </si>
  <si>
    <t>12.</t>
  </si>
  <si>
    <t xml:space="preserve">Provision pour moins-value </t>
  </si>
  <si>
    <t>Passif au titre des avantages sociaux futurs</t>
  </si>
  <si>
    <t>Actifs financiers nets (dette nette)</t>
  </si>
  <si>
    <t>Actifs non financiers</t>
  </si>
  <si>
    <t>Extrait du rapport financier, page S11</t>
  </si>
  <si>
    <t xml:space="preserve">DÉTAIL DE L'EXCÉDENT DE FONCTIONNEMENT AFFECTÉ, DES RÉSERVES FINANCIÈRES </t>
  </si>
  <si>
    <t>ET DES FONDS RÉSERVÉS CONSOLIDÉS</t>
  </si>
  <si>
    <t>Extrait du rapport financier, page S23-1</t>
  </si>
  <si>
    <t>SOMMAIRE DES REVENUS CONSOLIDÉS</t>
  </si>
  <si>
    <t xml:space="preserve">                 </t>
  </si>
  <si>
    <t>Extrait du rapport financier, page S7</t>
  </si>
  <si>
    <t>S62</t>
  </si>
  <si>
    <t>SOMMAIRE DES CHARGES CONSOLIDÉES</t>
  </si>
  <si>
    <t>Sans ventilation de l'amortissement</t>
  </si>
  <si>
    <t>Ventilation de l'amortissement</t>
  </si>
  <si>
    <t>Régimes à prestations déterminées non capitalisés</t>
  </si>
  <si>
    <t>Régimes à cotisations déterminées</t>
  </si>
  <si>
    <t>Cas exemple consolidé</t>
  </si>
  <si>
    <t>Se référer au besoin aux fichiers suivants supportant le présent cas exemple :</t>
  </si>
  <si>
    <r>
      <t xml:space="preserve"> </t>
    </r>
    <r>
      <rPr>
        <sz val="11"/>
        <rFont val="Times New Roman"/>
        <family val="1"/>
      </rPr>
      <t>▫</t>
    </r>
    <r>
      <rPr>
        <sz val="11"/>
        <rFont val="Arial"/>
        <family val="2"/>
      </rPr>
      <t xml:space="preserve"> Chiffrier de consolidation de l'exercice 2009</t>
    </r>
  </si>
  <si>
    <r>
      <t xml:space="preserve"> </t>
    </r>
    <r>
      <rPr>
        <sz val="11"/>
        <rFont val="Times New Roman"/>
        <family val="1"/>
      </rPr>
      <t>▫</t>
    </r>
    <r>
      <rPr>
        <sz val="11"/>
        <rFont val="Arial"/>
        <family val="2"/>
      </rPr>
      <t xml:space="preserve"> Chiffrier de consolidation de l'exercice comparatif 2008</t>
    </r>
  </si>
  <si>
    <t>S</t>
  </si>
  <si>
    <t>Prorata de participation</t>
  </si>
  <si>
    <t>S.O.</t>
  </si>
  <si>
    <t>Autres régimes (REER et autres)</t>
  </si>
  <si>
    <t>AMENDES ET PÉNALITÉS</t>
  </si>
  <si>
    <t>INTÉRÊTS</t>
  </si>
  <si>
    <t>AUTRES REVENUS</t>
  </si>
  <si>
    <t>4.</t>
  </si>
  <si>
    <t>Encaisse et placements affectés</t>
  </si>
  <si>
    <t>Montants affectés compris dans les actifs financiers suivants :</t>
  </si>
  <si>
    <t xml:space="preserve">   Encaisse</t>
  </si>
  <si>
    <t xml:space="preserve">   Placements temporaires</t>
  </si>
  <si>
    <t xml:space="preserve">   Placements à long terme </t>
  </si>
  <si>
    <t>5.</t>
  </si>
  <si>
    <t>Sécurité incendie</t>
  </si>
  <si>
    <t>Sécurité civile</t>
  </si>
  <si>
    <t>Réseau routier</t>
  </si>
  <si>
    <t>Transport collectif</t>
  </si>
  <si>
    <t>Eau et égout</t>
  </si>
  <si>
    <t>Cours d'eau</t>
  </si>
  <si>
    <t>Protection de l'environnement</t>
  </si>
  <si>
    <t>Logement social</t>
  </si>
  <si>
    <t>Aménagement, urbanisme et zonage</t>
  </si>
  <si>
    <t>Rénovation urbaine</t>
  </si>
  <si>
    <t>Promotion et développement économique</t>
  </si>
  <si>
    <t>CAPITAL AUTORISÉ</t>
  </si>
  <si>
    <t>RÈGLEMENT</t>
  </si>
  <si>
    <t>MONTANT</t>
  </si>
  <si>
    <t>AUTORISÉ</t>
  </si>
  <si>
    <t>Augmentation</t>
  </si>
  <si>
    <t xml:space="preserve">   À même l'excédent de fonctionnement</t>
  </si>
  <si>
    <t xml:space="preserve">   Par l'imposition d'une taxe spéciale </t>
  </si>
  <si>
    <t>Gain (perte) sur cession de placements</t>
  </si>
  <si>
    <t>Contributions des promoteurs</t>
  </si>
  <si>
    <t xml:space="preserve">Contributions des automobilistes pour le </t>
  </si>
  <si>
    <t>transport en commun</t>
  </si>
  <si>
    <t>Contributions des organismes municipaux</t>
  </si>
  <si>
    <t>Conseil</t>
  </si>
  <si>
    <t>Gestion financière et administrative</t>
  </si>
  <si>
    <t>Greffe</t>
  </si>
  <si>
    <t>Gestion du personnel</t>
  </si>
  <si>
    <t xml:space="preserve">   Voirie municipale</t>
  </si>
  <si>
    <t xml:space="preserve">   Enlèvement de la neige</t>
  </si>
  <si>
    <t xml:space="preserve">   Éclairage des rues</t>
  </si>
  <si>
    <t xml:space="preserve">   Circulation et stationnement</t>
  </si>
  <si>
    <t xml:space="preserve">   Transport en commun</t>
  </si>
  <si>
    <t xml:space="preserve">   Transport aérien</t>
  </si>
  <si>
    <t xml:space="preserve">   Transport par eau</t>
  </si>
  <si>
    <t xml:space="preserve">   Approvisionnement et traitement de l'eau potable</t>
  </si>
  <si>
    <t xml:space="preserve">   Réseau de distribution de l'eau potable</t>
  </si>
  <si>
    <t xml:space="preserve">   Traitement des eaux usées</t>
  </si>
  <si>
    <t xml:space="preserve">   Réseaux d'égout</t>
  </si>
  <si>
    <t>Projet du 9 décembre 2013</t>
  </si>
  <si>
    <t xml:space="preserve">Le Groupe de travail technique – Administrations municipales de l’Ordre des comptables professionnels agréés du Québec (CPA-Québec) a publié un article dans son Bulletin-CPA du 3 avril 2013 venant contredire cette interprétation. Cet article, qui porte sur la comptabilisation des instruments financiers par les centres locaux de développement, se retrouve sous la rubrique Avis d’experts de ce bulletin :
http://cpa-quebec.com/ui/documents/html/fr/profession-et-ordre/salle-de-presse/nouvelles-et-publications/2013/2013-04-03-bulletin_site_fr.html
</t>
  </si>
  <si>
    <t xml:space="preserve">   Déchets domestiques </t>
  </si>
  <si>
    <t xml:space="preserve">      Cueillette et transport</t>
  </si>
  <si>
    <t xml:space="preserve">      Élimination</t>
  </si>
  <si>
    <t xml:space="preserve">   Matières secondaires</t>
  </si>
  <si>
    <t xml:space="preserve">      Traitement</t>
  </si>
  <si>
    <t xml:space="preserve">   Élimination des matériaux secs</t>
  </si>
  <si>
    <t xml:space="preserve">   Plan de gestion</t>
  </si>
  <si>
    <t xml:space="preserve">   Biens patrimoniaux</t>
  </si>
  <si>
    <t xml:space="preserve">   Autres biens</t>
  </si>
  <si>
    <t xml:space="preserve">   Industries et commerces</t>
  </si>
  <si>
    <t xml:space="preserve">   Tourisme</t>
  </si>
  <si>
    <t xml:space="preserve">AMÉNAGEMENT, URBANISME ET </t>
  </si>
  <si>
    <t>DÉVELOPPEMENT</t>
  </si>
  <si>
    <t xml:space="preserve">       - Fonds XYZ</t>
  </si>
  <si>
    <t xml:space="preserve">   Centres communautaires</t>
  </si>
  <si>
    <t xml:space="preserve">   Patinoires intérieures et extérieures</t>
  </si>
  <si>
    <t xml:space="preserve">   Piscines, plages et ports de plaisance</t>
  </si>
  <si>
    <t xml:space="preserve">   Parcs régionaux</t>
  </si>
  <si>
    <t xml:space="preserve">   Expositions et foires</t>
  </si>
  <si>
    <t xml:space="preserve">   Patrimoine</t>
  </si>
  <si>
    <t xml:space="preserve">      Musées et centres d'exposition</t>
  </si>
  <si>
    <t xml:space="preserve">      Autres ressources du patrimoine</t>
  </si>
  <si>
    <t xml:space="preserve">   Intérêts</t>
  </si>
  <si>
    <t xml:space="preserve">   Autres frais</t>
  </si>
  <si>
    <t>Autres frais de financement</t>
  </si>
  <si>
    <t>développement</t>
  </si>
  <si>
    <t xml:space="preserve">La dette à long terme, incluant la dette </t>
  </si>
  <si>
    <t xml:space="preserve">   Excédent accumulé affecté au </t>
  </si>
  <si>
    <t xml:space="preserve">   Gouvernement du Québec</t>
  </si>
  <si>
    <t xml:space="preserve">   et ses entreprises</t>
  </si>
  <si>
    <t xml:space="preserve">      transport en commun)</t>
  </si>
  <si>
    <t xml:space="preserve">      De l'ensemble des contribuables ou </t>
  </si>
  <si>
    <t xml:space="preserve">      des municipalités membres</t>
  </si>
  <si>
    <t xml:space="preserve">      D'une partie des contribuables ou </t>
  </si>
  <si>
    <t xml:space="preserve">      Gouvernement du Québec</t>
  </si>
  <si>
    <t xml:space="preserve">      et ses entreprises</t>
  </si>
  <si>
    <t xml:space="preserve">   Autres montants affectés au </t>
  </si>
  <si>
    <t xml:space="preserve">en cours de refinancement, est </t>
  </si>
  <si>
    <t xml:space="preserve">assumée de la façon suivante : </t>
  </si>
  <si>
    <t xml:space="preserve">   Frais de fermeture et d'après-fermeture des sites</t>
  </si>
  <si>
    <t xml:space="preserve">   d'enfouissement</t>
  </si>
  <si>
    <t xml:space="preserve">Excédent (déficit) de fonctionnement de l'exercice à </t>
  </si>
  <si>
    <t>des fins fiscales</t>
  </si>
  <si>
    <t xml:space="preserve">   Excédent de fonctionnement affecté, réserves </t>
  </si>
  <si>
    <t xml:space="preserve">Excédent (déficit) d'investissement de l'exercice à </t>
  </si>
  <si>
    <t xml:space="preserve">Aménagement, urbanisme et </t>
  </si>
  <si>
    <t xml:space="preserve">     Approvisionnement et traitement de </t>
  </si>
  <si>
    <t>Activités d'investissement à financer</t>
  </si>
  <si>
    <t>Activités de fonctionnement à financer</t>
  </si>
  <si>
    <r>
      <t xml:space="preserve"> </t>
    </r>
    <r>
      <rPr>
        <sz val="11"/>
        <rFont val="Times New Roman"/>
        <family val="1"/>
      </rPr>
      <t>▫</t>
    </r>
    <r>
      <rPr>
        <sz val="11"/>
        <rFont val="Arial"/>
        <family val="2"/>
      </rPr>
      <t xml:space="preserve"> Feuilles de travail pour la consolidation du budget 2009</t>
    </r>
  </si>
  <si>
    <t>L'organisme inclus dans le périmètre comptable de la Municipalité régionale de comté ABC, applique la méthode du report pour comptabiliser les apports. Selon cette méthode, les apports affectés à des charges d'exercices futurs sont reportés et constatés à titre de produits au cours de l'exercice où sont engagées les charges auxquelles ils sont affectés. Les apports non affectés sont constatés à titre de produits lorsqu'il sont reçus ou lorsqu'ils sont à recevoir si le montant à recevoir peut faire l'objet d'une estimation raisonnable et que son encaissement est raisonnablement assuré. Ainsi, la part des revenus de services rendus, qui est constituée des subventions versées par la MRC pour le compte du ministère du Développement économique, de l'Innovation et de l'Exportation, donne lieu à un revenu reporté pour le CLD compte tenu du décalage de l'exercice financier du gouvernement.</t>
  </si>
  <si>
    <t>Dette en cours de refinancement</t>
  </si>
  <si>
    <t>Sommes affectées au remboursement de la dette à long terme</t>
  </si>
  <si>
    <t>Autres déductions</t>
  </si>
  <si>
    <t xml:space="preserve">     Débiteurs </t>
  </si>
  <si>
    <t xml:space="preserve">Intérêts </t>
  </si>
  <si>
    <t>et frais</t>
  </si>
  <si>
    <t xml:space="preserve">Ameublement et équipement </t>
  </si>
  <si>
    <t>de bureau</t>
  </si>
  <si>
    <t xml:space="preserve">Biens loués en vertu de contrats </t>
  </si>
  <si>
    <t xml:space="preserve">dans les immobilisations </t>
  </si>
  <si>
    <t>Valeur de marché des actifs à la fin de l'exercice constitués de titres</t>
  </si>
  <si>
    <t>de créances émis par l'organisme municipal</t>
  </si>
  <si>
    <t xml:space="preserve"> Le montant des revenus admissibles aux fins du calcul du taux global de taxation réel</t>
  </si>
  <si>
    <t xml:space="preserve"> Signature</t>
  </si>
  <si>
    <t>Date</t>
  </si>
  <si>
    <t>AU 31 DÉCEMBRE 2009</t>
  </si>
  <si>
    <r>
      <t>et les états consolidés des résultats, de la variation des actifs financiers nets (</t>
    </r>
    <r>
      <rPr>
        <sz val="10"/>
        <rFont val="Arial"/>
        <family val="2"/>
      </rPr>
      <t xml:space="preserve">de la </t>
    </r>
    <r>
      <rPr>
        <sz val="10"/>
        <rFont val="Arial"/>
        <family val="0"/>
      </rPr>
      <t>dette nette)</t>
    </r>
    <r>
      <rPr>
        <vertAlign val="superscript"/>
        <sz val="10"/>
        <rFont val="Arial"/>
        <family val="2"/>
      </rPr>
      <t xml:space="preserve"> </t>
    </r>
    <r>
      <rPr>
        <sz val="10"/>
        <rFont val="Arial"/>
        <family val="0"/>
      </rPr>
      <t xml:space="preserve">et des flux de </t>
    </r>
  </si>
  <si>
    <t>trésorerie de l'exercice terminé à cette date. La responsabilité de ces états financiers incombe à la direction de la</t>
  </si>
  <si>
    <t xml:space="preserve">Actifs financiers nets redressés  </t>
  </si>
  <si>
    <t>(dette nette redressée) au début de l'exercice</t>
  </si>
  <si>
    <t>Actifs financiers nets (dette nette) au début de</t>
  </si>
  <si>
    <t xml:space="preserve">Activités d'investissement en prêts, placements à </t>
  </si>
  <si>
    <t xml:space="preserve">long terme et participations dans des  </t>
  </si>
  <si>
    <t xml:space="preserve">Cotisations des autres employeurs dans le cas de régimes </t>
  </si>
  <si>
    <t>interemployeurs dont l'organisme municipal est le promoteur</t>
  </si>
  <si>
    <t>Amortissement des pertes actuarielles (gains actuariels)</t>
  </si>
  <si>
    <t>Pertes actuarielles constatées (gains actuariels constatés) lors d'une</t>
  </si>
  <si>
    <t>modification de régime ou de la variation de la provision pour moins-value</t>
  </si>
  <si>
    <t>Pertes nettes (gains nets) découlant d'une compression de régime</t>
  </si>
  <si>
    <t>Pertes nettes (gains nets) découlant d'un règlement de régime</t>
  </si>
  <si>
    <t>Variation de la provision pour moins-value</t>
  </si>
  <si>
    <t>Autres :</t>
  </si>
  <si>
    <t>Charge de l'excercice excluant les intérêts</t>
  </si>
  <si>
    <t>Rendement espéré des actifs</t>
  </si>
  <si>
    <t>Charge d'intérêts nette (intérêts créditeurs nets)</t>
  </si>
  <si>
    <t>Informations complémentaires</t>
  </si>
  <si>
    <t>Rendement réel des actifs pour l'exercice</t>
  </si>
  <si>
    <t>promoteur, est comptabilisé comme un régime de retraite à cotisations déterminées.</t>
  </si>
  <si>
    <t>Avantages sociaux futurs à prestations déterminées</t>
  </si>
  <si>
    <t>En plus des prestations de retraite, ces avantages comprennent notamment :</t>
  </si>
  <si>
    <t>Aux membres du conseil,</t>
  </si>
  <si>
    <t xml:space="preserve">  Fonctionnement</t>
  </si>
  <si>
    <t xml:space="preserve">  Investissement</t>
  </si>
  <si>
    <r>
      <t>consolidé</t>
    </r>
    <r>
      <rPr>
        <b/>
        <vertAlign val="superscript"/>
        <sz val="10"/>
        <rFont val="Arial"/>
        <family val="2"/>
      </rPr>
      <t>1</t>
    </r>
  </si>
  <si>
    <t>Montant non réservé</t>
  </si>
  <si>
    <t xml:space="preserve">Montant réservé pour </t>
  </si>
  <si>
    <t>le service de la dette</t>
  </si>
  <si>
    <t>Hypothèses d'évaluation actuarielle de la comptabilisation</t>
  </si>
  <si>
    <t xml:space="preserve">Texte proposé et éditable </t>
  </si>
  <si>
    <t>Contributions de l'employeur à titre de participation au RPSEM</t>
  </si>
  <si>
    <t>Ainsi, la charge encourue dans un exercice donné par une municipalité participante relativement à ces régimes</t>
  </si>
  <si>
    <t>pour l'exécution de travaux, l'organisation et l'administration</t>
  </si>
  <si>
    <t xml:space="preserve">    Soldes disponibles des règlements d'emprunt fermés</t>
  </si>
</sst>
</file>

<file path=xl/styles.xml><?xml version="1.0" encoding="utf-8"?>
<styleSheet xmlns="http://schemas.openxmlformats.org/spreadsheetml/2006/main">
  <numFmts count="52">
    <numFmt numFmtId="5" formatCode="#,##0\ &quot;$&quot;_-;#,##0\ &quot;$&quot;\-"/>
    <numFmt numFmtId="6" formatCode="#,##0\ &quot;$&quot;_-;[Red]#,##0\ &quot;$&quot;\-"/>
    <numFmt numFmtId="7" formatCode="#,##0.00\ &quot;$&quot;_-;#,##0.00\ &quot;$&quot;\-"/>
    <numFmt numFmtId="8" formatCode="#,##0.00\ &quot;$&quot;_-;[Red]#,##0.00\ &quot;$&quot;\-"/>
    <numFmt numFmtId="42" formatCode="_-* #,##0\ &quot;$&quot;_-;_-* #,##0\ &quot;$&quot;\-;_-* &quot;-&quot;\ &quot;$&quot;_-;_-@_-"/>
    <numFmt numFmtId="41" formatCode="_-* #,##0\ _$_-;_-* #,##0\ _$\-;_-* &quot;-&quot;\ _$_-;_-@_-"/>
    <numFmt numFmtId="44" formatCode="_-* #,##0.00\ &quot;$&quot;_-;_-* #,##0.00\ &quot;$&quot;\-;_-* &quot;-&quot;??\ &quot;$&quot;_-;_-@_-"/>
    <numFmt numFmtId="43" formatCode="_-* #,##0.00\ _$_-;_-* #,##0.00\ _$\-;_-* &quot;-&quot;??\ _$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_-* #,##0\ &quot;$&quot;_-;\-* #,##0\ &quot;$&quot;_-;_-* &quot;-&quot;\ &quot;$&quot;_-;_-@_-"/>
    <numFmt numFmtId="173" formatCode="_-* #,##0\ _$_-;\-* #,##0\ _$_-;_-* &quot;-&quot;\ _$_-;_-@_-"/>
    <numFmt numFmtId="174" formatCode="_-* #,##0.00\ &quot;$&quot;_-;\-* #,##0.00\ &quot;$&quot;_-;_-* &quot;-&quot;??\ &quot;$&quot;_-;_-@_-"/>
    <numFmt numFmtId="175" formatCode="_-* #,##0.00\ _$_-;\-* #,##0.00\ _$_-;_-* &quot;-&quot;??\ _$_-;_-@_-"/>
    <numFmt numFmtId="176" formatCode="#,##0;\(#,##0\)"/>
    <numFmt numFmtId="177" formatCode="#,###;\(#,###\)"/>
    <numFmt numFmtId="178" formatCode="#,##0.0000"/>
    <numFmt numFmtId="179" formatCode="0000"/>
    <numFmt numFmtId="180" formatCode="00"/>
    <numFmt numFmtId="181" formatCode="#,##0_);\(#,##0\)"/>
    <numFmt numFmtId="182" formatCode="#,##0_);[Red]\(#,##0\)"/>
    <numFmt numFmtId="183" formatCode="###,###"/>
    <numFmt numFmtId="184" formatCode="###\ ###"/>
    <numFmt numFmtId="185" formatCode="#,##0\ ;\(#,###\)"/>
    <numFmt numFmtId="186" formatCode="#,##0\ ;\(#,##0\)"/>
    <numFmt numFmtId="187" formatCode="#,##0\ \ ;\(#,##0\)\ "/>
    <numFmt numFmtId="188" formatCode="#\ ##0;\(#\ ##0\)"/>
    <numFmt numFmtId="189" formatCode="#,###;\(#,###\);\-"/>
    <numFmt numFmtId="190" formatCode="#,##0\ _$_-"/>
    <numFmt numFmtId="191" formatCode="0.0000"/>
    <numFmt numFmtId="192" formatCode="#,###\ ;\(#,###\)"/>
    <numFmt numFmtId="193" formatCode="&quot;Vrai&quot;;&quot;Vrai&quot;;&quot;Faux&quot;"/>
    <numFmt numFmtId="194" formatCode="&quot;Actif&quot;;&quot;Actif&quot;;&quot;Inactif&quot;"/>
    <numFmt numFmtId="195" formatCode="#,##0_ ;\-#,##0\ "/>
    <numFmt numFmtId="196" formatCode="[$-C0C]d\ mmmm\ yyyy"/>
    <numFmt numFmtId="197" formatCode="#,###.0;\(#,###.0\)"/>
    <numFmt numFmtId="198" formatCode="#,###.00;\(#,###.00\)"/>
    <numFmt numFmtId="199" formatCode="#,###.000;\(#,###.000\)"/>
    <numFmt numFmtId="200" formatCode="#,###.0000;\(#,###.0000\)"/>
    <numFmt numFmtId="201" formatCode="#,###.00000;\(#,###.00000\)"/>
    <numFmt numFmtId="202" formatCode="#,###.000000;\(#,###.000000\)"/>
    <numFmt numFmtId="203" formatCode="#,###.0000000;\(#,###.0000000\)"/>
    <numFmt numFmtId="204" formatCode="0_ ;\-0\ "/>
    <numFmt numFmtId="205" formatCode="#,##0\ ;\(#,##0\)\ "/>
    <numFmt numFmtId="206" formatCode="_-* #,##0\ _$_-;\-* #,##0\ _$_-;_-* &quot;-&quot;??\ _$_-;_-@_-"/>
    <numFmt numFmtId="207" formatCode="_-[$$-1009]* #,##0.00_-;\-[$$-1009]* #,##0.00_-;_-[$$-1009]* &quot;-&quot;??_-;_-@_-"/>
  </numFmts>
  <fonts count="83">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name val="Arial"/>
      <family val="2"/>
    </font>
    <font>
      <sz val="10"/>
      <color indexed="10"/>
      <name val="Arial"/>
      <family val="2"/>
    </font>
    <font>
      <sz val="7"/>
      <name val="Arial"/>
      <family val="2"/>
    </font>
    <font>
      <sz val="8"/>
      <name val="Arial"/>
      <family val="2"/>
    </font>
    <font>
      <b/>
      <sz val="8"/>
      <name val="Arial"/>
      <family val="2"/>
    </font>
    <font>
      <b/>
      <sz val="8"/>
      <color indexed="28"/>
      <name val="Arial"/>
      <family val="2"/>
    </font>
    <font>
      <i/>
      <sz val="10"/>
      <name val="Arial"/>
      <family val="2"/>
    </font>
    <font>
      <sz val="9"/>
      <name val="Arial"/>
      <family val="2"/>
    </font>
    <font>
      <i/>
      <sz val="10"/>
      <color indexed="10"/>
      <name val="Arial"/>
      <family val="2"/>
    </font>
    <font>
      <b/>
      <sz val="7"/>
      <name val="Arial"/>
      <family val="2"/>
    </font>
    <font>
      <sz val="6"/>
      <name val="Arial"/>
      <family val="2"/>
    </font>
    <font>
      <b/>
      <sz val="9"/>
      <name val="Arial"/>
      <family val="2"/>
    </font>
    <font>
      <b/>
      <sz val="6"/>
      <name val="Arial"/>
      <family val="2"/>
    </font>
    <font>
      <i/>
      <sz val="9"/>
      <name val="Arial"/>
      <family val="2"/>
    </font>
    <font>
      <sz val="10"/>
      <color indexed="28"/>
      <name val="Arial"/>
      <family val="2"/>
    </font>
    <font>
      <i/>
      <sz val="7"/>
      <name val="Arial"/>
      <family val="2"/>
    </font>
    <font>
      <sz val="7"/>
      <color indexed="28"/>
      <name val="Arial"/>
      <family val="2"/>
    </font>
    <font>
      <b/>
      <i/>
      <sz val="9"/>
      <name val="Arial"/>
      <family val="2"/>
    </font>
    <font>
      <b/>
      <vertAlign val="superscript"/>
      <sz val="9"/>
      <name val="Arial"/>
      <family val="2"/>
    </font>
    <font>
      <sz val="9"/>
      <color indexed="10"/>
      <name val="Arial"/>
      <family val="2"/>
    </font>
    <font>
      <sz val="10"/>
      <color indexed="8"/>
      <name val="Arial"/>
      <family val="2"/>
    </font>
    <font>
      <b/>
      <sz val="10"/>
      <color indexed="28"/>
      <name val="Arial"/>
      <family val="2"/>
    </font>
    <font>
      <i/>
      <sz val="9"/>
      <color indexed="10"/>
      <name val="Arial"/>
      <family val="2"/>
    </font>
    <font>
      <b/>
      <sz val="10"/>
      <color indexed="14"/>
      <name val="Arial"/>
      <family val="2"/>
    </font>
    <font>
      <sz val="7"/>
      <color indexed="10"/>
      <name val="Arial"/>
      <family val="2"/>
    </font>
    <font>
      <vertAlign val="superscript"/>
      <sz val="10"/>
      <name val="Arial"/>
      <family val="2"/>
    </font>
    <font>
      <b/>
      <i/>
      <sz val="10"/>
      <name val="Arial"/>
      <family val="2"/>
    </font>
    <font>
      <b/>
      <sz val="10"/>
      <color indexed="10"/>
      <name val="Arial"/>
      <family val="2"/>
    </font>
    <font>
      <b/>
      <sz val="10"/>
      <color indexed="50"/>
      <name val="Arial"/>
      <family val="2"/>
    </font>
    <font>
      <i/>
      <sz val="8"/>
      <color indexed="10"/>
      <name val="Arial"/>
      <family val="2"/>
    </font>
    <font>
      <sz val="11"/>
      <name val="Times New Roman"/>
      <family val="1"/>
    </font>
    <font>
      <b/>
      <sz val="9"/>
      <color indexed="12"/>
      <name val="Arial"/>
      <family val="2"/>
    </font>
    <font>
      <i/>
      <sz val="8"/>
      <name val="Arial"/>
      <family val="2"/>
    </font>
    <font>
      <b/>
      <sz val="10"/>
      <color indexed="12"/>
      <name val="Arial"/>
      <family val="2"/>
    </font>
    <font>
      <b/>
      <sz val="12"/>
      <name val="Arial"/>
      <family val="2"/>
    </font>
    <font>
      <b/>
      <sz val="10"/>
      <color indexed="18"/>
      <name val="Arial"/>
      <family val="2"/>
    </font>
    <font>
      <b/>
      <sz val="20"/>
      <name val="Arial"/>
      <family val="2"/>
    </font>
    <font>
      <b/>
      <sz val="14"/>
      <name val="Arial"/>
      <family val="2"/>
    </font>
    <font>
      <b/>
      <sz val="10"/>
      <color indexed="62"/>
      <name val="Arial"/>
      <family val="2"/>
    </font>
    <font>
      <b/>
      <vertAlign val="superscript"/>
      <sz val="10"/>
      <name val="Arial"/>
      <family val="2"/>
    </font>
    <font>
      <b/>
      <sz val="16"/>
      <name val="Arial"/>
      <family val="2"/>
    </font>
    <font>
      <b/>
      <sz val="9"/>
      <color indexed="15"/>
      <name val="Arial"/>
      <family val="2"/>
    </font>
    <font>
      <sz val="12"/>
      <name val="Arial"/>
      <family val="2"/>
    </font>
    <font>
      <b/>
      <sz val="11"/>
      <name val="Arial"/>
      <family val="2"/>
    </font>
    <font>
      <sz val="8"/>
      <color indexed="10"/>
      <name val="Arial"/>
      <family val="2"/>
    </font>
    <font>
      <sz val="9"/>
      <color indexed="14"/>
      <name val="Arial"/>
      <family val="2"/>
    </font>
    <font>
      <b/>
      <i/>
      <sz val="8"/>
      <color indexed="10"/>
      <name val="Arial"/>
      <family val="2"/>
    </font>
    <font>
      <u val="single"/>
      <sz val="10"/>
      <name val="Arial"/>
      <family val="2"/>
    </font>
    <font>
      <sz val="10"/>
      <color indexed="17"/>
      <name val="Arial"/>
      <family val="2"/>
    </font>
    <font>
      <sz val="10"/>
      <color indexed="14"/>
      <name val="Arial"/>
      <family val="2"/>
    </font>
    <font>
      <sz val="16"/>
      <name val="Arial"/>
      <family val="2"/>
    </font>
    <font>
      <sz val="14"/>
      <name val="Arial"/>
      <family val="2"/>
    </font>
    <font>
      <b/>
      <i/>
      <sz val="10"/>
      <color indexed="10"/>
      <name val="Arial"/>
      <family val="2"/>
    </font>
    <font>
      <i/>
      <sz val="10"/>
      <color indexed="15"/>
      <name val="Arial"/>
      <family val="2"/>
    </font>
    <font>
      <sz val="10"/>
      <color indexed="15"/>
      <name val="Arial"/>
      <family val="2"/>
    </font>
    <font>
      <i/>
      <sz val="8"/>
      <color indexed="49"/>
      <name val="Arial"/>
      <family val="2"/>
    </font>
    <font>
      <sz val="9"/>
      <color indexed="49"/>
      <name val="Arial"/>
      <family val="2"/>
    </font>
    <font>
      <b/>
      <sz val="9"/>
      <color indexed="18"/>
      <name val="Arial"/>
      <family val="2"/>
    </font>
    <font>
      <sz val="10"/>
      <color indexed="22"/>
      <name val="Arial"/>
      <family val="2"/>
    </font>
    <font>
      <b/>
      <u val="single"/>
      <sz val="10"/>
      <name val="Arial"/>
      <family val="2"/>
    </font>
    <font>
      <sz val="10"/>
      <name val="Times New Roman"/>
      <family val="1"/>
    </font>
    <font>
      <vertAlign val="superscript"/>
      <sz val="9"/>
      <name val="Arial"/>
      <family val="2"/>
    </font>
    <font>
      <sz val="1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3"/>
        <bgColor indexed="64"/>
      </patternFill>
    </fill>
  </fills>
  <borders count="3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mediu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medium"/>
      <bottom>
        <color indexed="63"/>
      </bottom>
    </border>
    <border>
      <left style="thin"/>
      <right>
        <color indexed="63"/>
      </right>
      <top style="thin"/>
      <bottom style="medium"/>
    </border>
    <border>
      <left>
        <color indexed="63"/>
      </left>
      <right>
        <color indexed="63"/>
      </right>
      <top style="medium"/>
      <bottom style="thin"/>
    </border>
    <border>
      <left style="thin"/>
      <right>
        <color indexed="63"/>
      </right>
      <top style="thin"/>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181" fontId="0" fillId="0" borderId="0" applyProtection="0">
      <alignment horizontal="center"/>
    </xf>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43"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22" borderId="0" applyNumberFormat="0" applyBorder="0" applyAlignment="0" applyProtection="0"/>
    <xf numFmtId="0" fontId="0" fillId="0" borderId="0">
      <alignment/>
      <protection/>
    </xf>
    <xf numFmtId="0" fontId="50" fillId="0" borderId="0">
      <alignment/>
      <protection/>
    </xf>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1842">
    <xf numFmtId="0" fontId="0" fillId="0" borderId="0" xfId="0" applyAlignment="1">
      <alignment/>
    </xf>
    <xf numFmtId="0" fontId="0" fillId="0" borderId="0" xfId="0" applyFill="1" applyAlignment="1">
      <alignment/>
    </xf>
    <xf numFmtId="186" fontId="0" fillId="0" borderId="0" xfId="0" applyNumberFormat="1" applyFill="1" applyAlignment="1">
      <alignment/>
    </xf>
    <xf numFmtId="41" fontId="0" fillId="0" borderId="0" xfId="0" applyNumberFormat="1" applyFill="1" applyAlignment="1">
      <alignment/>
    </xf>
    <xf numFmtId="0" fontId="20" fillId="0" borderId="0" xfId="0" applyFont="1" applyFill="1" applyAlignment="1">
      <alignment/>
    </xf>
    <xf numFmtId="0" fontId="20" fillId="0" borderId="0" xfId="0" applyFont="1" applyFill="1" applyAlignment="1">
      <alignment horizontal="center"/>
    </xf>
    <xf numFmtId="0" fontId="21" fillId="0" borderId="0" xfId="0" applyFont="1" applyFill="1" applyAlignment="1">
      <alignment/>
    </xf>
    <xf numFmtId="0" fontId="20" fillId="0" borderId="0" xfId="0" applyFont="1" applyFill="1" applyBorder="1" applyAlignment="1">
      <alignment horizontal="left"/>
    </xf>
    <xf numFmtId="186" fontId="20" fillId="0" borderId="0" xfId="58" applyNumberFormat="1" applyFont="1" applyFill="1" applyBorder="1" applyAlignment="1">
      <alignment horizontal="center"/>
    </xf>
    <xf numFmtId="176" fontId="20" fillId="0" borderId="0" xfId="58" applyNumberFormat="1" applyFont="1" applyFill="1" applyBorder="1" applyAlignment="1">
      <alignment horizontal="centerContinuous"/>
    </xf>
    <xf numFmtId="49" fontId="20" fillId="0" borderId="0" xfId="58" applyNumberFormat="1" applyFont="1" applyFill="1" applyBorder="1" applyAlignment="1">
      <alignment horizontal="center"/>
    </xf>
    <xf numFmtId="186" fontId="20" fillId="0" borderId="10" xfId="55" applyNumberFormat="1" applyFont="1" applyFill="1" applyBorder="1" applyAlignment="1">
      <alignment horizontal="center"/>
    </xf>
    <xf numFmtId="176" fontId="20" fillId="0" borderId="10" xfId="55" applyNumberFormat="1" applyFont="1" applyFill="1" applyBorder="1" applyAlignment="1">
      <alignment horizontal="centerContinuous"/>
    </xf>
    <xf numFmtId="49" fontId="20" fillId="0" borderId="10" xfId="55" applyNumberFormat="1" applyFont="1" applyFill="1" applyBorder="1" applyAlignment="1">
      <alignment horizontal="centerContinuous"/>
    </xf>
    <xf numFmtId="0" fontId="0" fillId="0" borderId="10" xfId="0" applyFill="1" applyBorder="1" applyAlignment="1">
      <alignment/>
    </xf>
    <xf numFmtId="186" fontId="20" fillId="0" borderId="0" xfId="55" applyNumberFormat="1" applyFont="1" applyFill="1" applyBorder="1" applyAlignment="1">
      <alignment horizontal="center"/>
    </xf>
    <xf numFmtId="176" fontId="20" fillId="0" borderId="0" xfId="55" applyNumberFormat="1" applyFont="1" applyFill="1" applyBorder="1" applyAlignment="1">
      <alignment horizontal="centerContinuous"/>
    </xf>
    <xf numFmtId="49" fontId="20" fillId="0" borderId="0" xfId="55" applyNumberFormat="1" applyFont="1" applyFill="1" applyBorder="1" applyAlignment="1">
      <alignment horizontal="centerContinuous"/>
    </xf>
    <xf numFmtId="0" fontId="0" fillId="0" borderId="0" xfId="0" applyFill="1" applyBorder="1" applyAlignment="1">
      <alignment/>
    </xf>
    <xf numFmtId="41" fontId="0" fillId="0" borderId="0" xfId="0" applyNumberFormat="1" applyFill="1" applyBorder="1" applyAlignment="1">
      <alignment/>
    </xf>
    <xf numFmtId="0" fontId="20" fillId="0" borderId="0" xfId="0" applyFont="1" applyFill="1" applyAlignment="1">
      <alignment/>
    </xf>
    <xf numFmtId="0" fontId="22" fillId="0" borderId="0" xfId="0" applyFont="1" applyFill="1" applyAlignment="1">
      <alignment horizontal="center"/>
    </xf>
    <xf numFmtId="176" fontId="0" fillId="0" borderId="0" xfId="55" applyNumberFormat="1" applyFill="1" applyAlignment="1">
      <alignment/>
    </xf>
    <xf numFmtId="177" fontId="0" fillId="0" borderId="0" xfId="55" applyNumberFormat="1" applyFill="1" applyAlignment="1">
      <alignment horizontal="right"/>
    </xf>
    <xf numFmtId="186" fontId="0" fillId="0" borderId="0" xfId="55" applyNumberFormat="1" applyFill="1" applyAlignment="1">
      <alignment/>
    </xf>
    <xf numFmtId="192" fontId="0" fillId="0" borderId="0" xfId="0" applyNumberFormat="1" applyFont="1" applyFill="1" applyBorder="1" applyAlignment="1" quotePrefix="1">
      <alignment horizontal="right"/>
    </xf>
    <xf numFmtId="192" fontId="0" fillId="0" borderId="0" xfId="0" applyNumberFormat="1" applyFill="1" applyAlignment="1">
      <alignment/>
    </xf>
    <xf numFmtId="177" fontId="0" fillId="0" borderId="0" xfId="0" applyNumberFormat="1" applyFill="1" applyAlignment="1">
      <alignment/>
    </xf>
    <xf numFmtId="0" fontId="0" fillId="0" borderId="0" xfId="0" applyFont="1" applyFill="1" applyBorder="1" applyAlignment="1">
      <alignment/>
    </xf>
    <xf numFmtId="186" fontId="0" fillId="0" borderId="0" xfId="55" applyNumberFormat="1" applyFill="1" applyBorder="1" applyAlignment="1">
      <alignment/>
    </xf>
    <xf numFmtId="0" fontId="0" fillId="0" borderId="0" xfId="0" applyFont="1" applyFill="1" applyAlignment="1">
      <alignment/>
    </xf>
    <xf numFmtId="0" fontId="0" fillId="0" borderId="11" xfId="0" applyFont="1" applyFill="1" applyBorder="1" applyAlignment="1">
      <alignment/>
    </xf>
    <xf numFmtId="0" fontId="0" fillId="0" borderId="11" xfId="0" applyFill="1" applyBorder="1" applyAlignment="1">
      <alignment/>
    </xf>
    <xf numFmtId="0" fontId="22" fillId="0" borderId="11" xfId="0" applyFont="1" applyFill="1" applyBorder="1" applyAlignment="1">
      <alignment horizontal="center"/>
    </xf>
    <xf numFmtId="192" fontId="0" fillId="0" borderId="11" xfId="0" applyNumberFormat="1" applyFont="1" applyFill="1" applyBorder="1" applyAlignment="1" quotePrefix="1">
      <alignment horizontal="right"/>
    </xf>
    <xf numFmtId="192" fontId="0" fillId="0" borderId="11" xfId="0" applyNumberFormat="1" applyFill="1" applyBorder="1" applyAlignment="1">
      <alignment/>
    </xf>
    <xf numFmtId="0" fontId="22" fillId="0" borderId="0" xfId="0" applyFont="1" applyFill="1" applyBorder="1" applyAlignment="1">
      <alignment horizontal="center"/>
    </xf>
    <xf numFmtId="186" fontId="20" fillId="0" borderId="0" xfId="55" applyNumberFormat="1" applyFont="1" applyFill="1" applyBorder="1" applyAlignment="1">
      <alignment/>
    </xf>
    <xf numFmtId="192" fontId="0" fillId="0" borderId="0" xfId="0" applyNumberFormat="1" applyFill="1" applyBorder="1" applyAlignment="1">
      <alignment/>
    </xf>
    <xf numFmtId="0" fontId="22" fillId="0" borderId="0" xfId="0" applyFont="1" applyFill="1" applyAlignment="1">
      <alignment horizontal="center"/>
    </xf>
    <xf numFmtId="186" fontId="0" fillId="0" borderId="0" xfId="55" applyNumberFormat="1" applyFill="1" applyAlignment="1">
      <alignment horizontal="center"/>
    </xf>
    <xf numFmtId="0" fontId="22" fillId="0" borderId="11" xfId="0" applyFont="1" applyFill="1" applyBorder="1" applyAlignment="1">
      <alignment horizontal="center"/>
    </xf>
    <xf numFmtId="0" fontId="22" fillId="0" borderId="0" xfId="0" applyFont="1" applyFill="1" applyBorder="1" applyAlignment="1">
      <alignment horizontal="center"/>
    </xf>
    <xf numFmtId="186" fontId="0" fillId="0" borderId="0" xfId="55" applyNumberFormat="1" applyFont="1" applyFill="1" applyBorder="1" applyAlignment="1">
      <alignment/>
    </xf>
    <xf numFmtId="0" fontId="20" fillId="0" borderId="12" xfId="0" applyFont="1" applyFill="1" applyBorder="1" applyAlignment="1">
      <alignment/>
    </xf>
    <xf numFmtId="0" fontId="0" fillId="0" borderId="12" xfId="0" applyFill="1" applyBorder="1" applyAlignment="1">
      <alignment/>
    </xf>
    <xf numFmtId="0" fontId="22" fillId="0" borderId="12" xfId="0" applyFont="1" applyFill="1" applyBorder="1" applyAlignment="1">
      <alignment horizontal="center"/>
    </xf>
    <xf numFmtId="192" fontId="0" fillId="0" borderId="12" xfId="0" applyNumberFormat="1" applyFill="1" applyBorder="1" applyAlignment="1">
      <alignment/>
    </xf>
    <xf numFmtId="0" fontId="20" fillId="0" borderId="0" xfId="0" applyFont="1" applyFill="1" applyBorder="1" applyAlignment="1">
      <alignment/>
    </xf>
    <xf numFmtId="192" fontId="0" fillId="0" borderId="0" xfId="55" applyNumberFormat="1" applyFont="1" applyFill="1" applyAlignment="1">
      <alignment horizontal="right"/>
    </xf>
    <xf numFmtId="0" fontId="20" fillId="0" borderId="0" xfId="0" applyFont="1" applyFill="1" applyBorder="1" applyAlignment="1">
      <alignment/>
    </xf>
    <xf numFmtId="192" fontId="0" fillId="0" borderId="0" xfId="55" applyNumberFormat="1" applyFont="1" applyFill="1" applyBorder="1" applyAlignment="1">
      <alignment horizontal="right"/>
    </xf>
    <xf numFmtId="0" fontId="0" fillId="0" borderId="12" xfId="0" applyFont="1" applyFill="1" applyBorder="1" applyAlignment="1">
      <alignment/>
    </xf>
    <xf numFmtId="192" fontId="0" fillId="0" borderId="11" xfId="55" applyNumberFormat="1" applyFont="1" applyFill="1" applyBorder="1" applyAlignment="1">
      <alignment horizontal="right"/>
    </xf>
    <xf numFmtId="0" fontId="0" fillId="0" borderId="0" xfId="0" applyFont="1" applyFill="1" applyAlignment="1">
      <alignment/>
    </xf>
    <xf numFmtId="176" fontId="0" fillId="0" borderId="0" xfId="0" applyNumberFormat="1" applyFont="1" applyFill="1" applyAlignment="1">
      <alignment/>
    </xf>
    <xf numFmtId="0" fontId="0" fillId="0" borderId="0" xfId="0" applyFill="1" applyAlignment="1">
      <alignment textRotation="180"/>
    </xf>
    <xf numFmtId="0" fontId="20" fillId="0" borderId="13" xfId="0" applyFont="1" applyFill="1" applyBorder="1" applyAlignment="1">
      <alignment/>
    </xf>
    <xf numFmtId="0" fontId="0" fillId="0" borderId="13" xfId="0" applyFill="1" applyBorder="1" applyAlignment="1">
      <alignment/>
    </xf>
    <xf numFmtId="0" fontId="22" fillId="0" borderId="13" xfId="0" applyFont="1" applyFill="1" applyBorder="1" applyAlignment="1">
      <alignment horizontal="center"/>
    </xf>
    <xf numFmtId="192" fontId="0" fillId="0" borderId="13" xfId="0" applyNumberFormat="1" applyFill="1" applyBorder="1" applyAlignment="1">
      <alignment/>
    </xf>
    <xf numFmtId="0" fontId="20" fillId="0" borderId="0" xfId="0" applyFont="1" applyFill="1" applyBorder="1" applyAlignment="1">
      <alignment horizontal="center"/>
    </xf>
    <xf numFmtId="0" fontId="0" fillId="0" borderId="0" xfId="0" applyFont="1" applyFill="1" applyBorder="1" applyAlignment="1">
      <alignment horizontal="left"/>
    </xf>
    <xf numFmtId="0" fontId="0" fillId="0" borderId="0" xfId="0" applyFill="1" applyAlignment="1">
      <alignment horizontal="centerContinuous"/>
    </xf>
    <xf numFmtId="176" fontId="0" fillId="0" borderId="0" xfId="0" applyNumberFormat="1" applyFill="1" applyAlignment="1">
      <alignment horizontal="centerContinuous"/>
    </xf>
    <xf numFmtId="177" fontId="0" fillId="0" borderId="0" xfId="57" applyNumberFormat="1" applyFill="1" applyAlignment="1">
      <alignment horizontal="centerContinuous"/>
    </xf>
    <xf numFmtId="0" fontId="0" fillId="0" borderId="0" xfId="0" applyFont="1" applyFill="1" applyAlignment="1">
      <alignment horizontal="left"/>
    </xf>
    <xf numFmtId="0" fontId="20" fillId="0" borderId="0" xfId="0" applyFont="1" applyFill="1" applyAlignment="1">
      <alignment horizontal="centerContinuous"/>
    </xf>
    <xf numFmtId="0" fontId="20" fillId="0" borderId="0" xfId="0" applyFont="1" applyFill="1" applyAlignment="1">
      <alignment horizontal="centerContinuous"/>
    </xf>
    <xf numFmtId="0" fontId="0" fillId="0" borderId="0" xfId="0" applyFont="1" applyFill="1" applyAlignment="1">
      <alignment horizontal="centerContinuous"/>
    </xf>
    <xf numFmtId="176" fontId="0" fillId="0" borderId="0" xfId="0" applyNumberFormat="1" applyFont="1" applyFill="1" applyAlignment="1">
      <alignment horizontal="centerContinuous"/>
    </xf>
    <xf numFmtId="177" fontId="0" fillId="0" borderId="0" xfId="57" applyNumberFormat="1" applyFont="1" applyFill="1" applyAlignment="1">
      <alignment horizontal="centerContinuous"/>
    </xf>
    <xf numFmtId="176" fontId="0" fillId="0" borderId="0" xfId="0" applyNumberFormat="1" applyFont="1" applyFill="1" applyBorder="1" applyAlignment="1">
      <alignment horizontal="center"/>
    </xf>
    <xf numFmtId="49" fontId="20" fillId="0" borderId="0" xfId="0" applyNumberFormat="1" applyFont="1" applyFill="1" applyBorder="1" applyAlignment="1">
      <alignment horizontal="centerContinuous"/>
    </xf>
    <xf numFmtId="49" fontId="20" fillId="0" borderId="10" xfId="0" applyNumberFormat="1" applyFont="1" applyFill="1" applyBorder="1" applyAlignment="1">
      <alignment horizontal="center"/>
    </xf>
    <xf numFmtId="49" fontId="20" fillId="0" borderId="10" xfId="0" applyNumberFormat="1" applyFont="1" applyFill="1" applyBorder="1" applyAlignment="1">
      <alignment horizontal="centerContinuous"/>
    </xf>
    <xf numFmtId="177" fontId="20" fillId="0" borderId="10" xfId="0" applyNumberFormat="1" applyFont="1" applyFill="1" applyBorder="1" applyAlignment="1">
      <alignment horizontal="center"/>
    </xf>
    <xf numFmtId="49" fontId="20" fillId="0" borderId="0" xfId="0" applyNumberFormat="1" applyFont="1" applyFill="1" applyBorder="1" applyAlignment="1">
      <alignment horizontal="left"/>
    </xf>
    <xf numFmtId="49" fontId="20" fillId="0" borderId="0" xfId="0" applyNumberFormat="1" applyFont="1" applyFill="1" applyBorder="1" applyAlignment="1">
      <alignment horizontal="centerContinuous"/>
    </xf>
    <xf numFmtId="189" fontId="0" fillId="0" borderId="0" xfId="0" applyNumberFormat="1" applyFill="1" applyAlignment="1">
      <alignment/>
    </xf>
    <xf numFmtId="176" fontId="0" fillId="0" borderId="0" xfId="57" applyNumberFormat="1" applyFill="1" applyAlignment="1">
      <alignment/>
    </xf>
    <xf numFmtId="177" fontId="0" fillId="0" borderId="0" xfId="57" applyNumberFormat="1" applyFill="1" applyAlignment="1">
      <alignment horizontal="right"/>
    </xf>
    <xf numFmtId="177" fontId="0" fillId="0" borderId="0" xfId="0" applyNumberFormat="1" applyFont="1" applyFill="1" applyAlignment="1">
      <alignment horizontal="right"/>
    </xf>
    <xf numFmtId="185" fontId="0" fillId="0" borderId="0" xfId="57" applyNumberFormat="1" applyFont="1" applyFill="1" applyAlignment="1">
      <alignment horizontal="right"/>
    </xf>
    <xf numFmtId="169" fontId="0" fillId="0" borderId="0" xfId="57" applyNumberFormat="1" applyFont="1" applyFill="1" applyAlignment="1">
      <alignment/>
    </xf>
    <xf numFmtId="169" fontId="0" fillId="0" borderId="0" xfId="57" applyNumberFormat="1" applyFont="1" applyFill="1" applyAlignment="1">
      <alignment horizontal="center"/>
    </xf>
    <xf numFmtId="192" fontId="0" fillId="0" borderId="0" xfId="0" applyNumberFormat="1" applyFont="1" applyFill="1" applyAlignment="1">
      <alignment/>
    </xf>
    <xf numFmtId="185" fontId="0" fillId="0" borderId="0" xfId="0" applyNumberFormat="1" applyFont="1" applyFill="1" applyAlignment="1">
      <alignment horizontal="right"/>
    </xf>
    <xf numFmtId="185" fontId="0" fillId="0" borderId="0" xfId="57" applyNumberFormat="1" applyFont="1" applyFill="1" applyBorder="1" applyAlignment="1">
      <alignment horizontal="right"/>
    </xf>
    <xf numFmtId="169" fontId="0" fillId="0" borderId="0" xfId="57" applyNumberFormat="1" applyFont="1" applyFill="1" applyBorder="1" applyAlignment="1">
      <alignment horizontal="center"/>
    </xf>
    <xf numFmtId="192" fontId="0" fillId="0" borderId="0" xfId="57" applyNumberFormat="1" applyFont="1" applyFill="1" applyBorder="1" applyAlignment="1">
      <alignment/>
    </xf>
    <xf numFmtId="177" fontId="0" fillId="0" borderId="0" xfId="55" applyNumberFormat="1" applyFill="1" applyBorder="1" applyAlignment="1">
      <alignment/>
    </xf>
    <xf numFmtId="177" fontId="0" fillId="0" borderId="12" xfId="0" applyNumberFormat="1" applyFont="1" applyFill="1" applyBorder="1" applyAlignment="1">
      <alignment horizontal="right"/>
    </xf>
    <xf numFmtId="169" fontId="0" fillId="0" borderId="12" xfId="57" applyNumberFormat="1" applyFont="1" applyFill="1" applyBorder="1" applyAlignment="1">
      <alignment horizontal="center"/>
    </xf>
    <xf numFmtId="192" fontId="0" fillId="0" borderId="12" xfId="57" applyNumberFormat="1" applyFont="1" applyFill="1" applyBorder="1" applyAlignment="1">
      <alignment/>
    </xf>
    <xf numFmtId="176" fontId="0" fillId="0" borderId="12" xfId="57" applyNumberFormat="1" applyFont="1" applyFill="1" applyBorder="1" applyAlignment="1">
      <alignment horizontal="right"/>
    </xf>
    <xf numFmtId="169" fontId="0" fillId="0" borderId="0" xfId="0" applyNumberFormat="1" applyFont="1" applyFill="1" applyAlignment="1">
      <alignment/>
    </xf>
    <xf numFmtId="192" fontId="0" fillId="0" borderId="0" xfId="57" applyNumberFormat="1" applyFont="1" applyFill="1" applyAlignment="1">
      <alignment horizontal="right"/>
    </xf>
    <xf numFmtId="0" fontId="0" fillId="0" borderId="11" xfId="0" applyFont="1" applyFill="1" applyBorder="1" applyAlignment="1">
      <alignment/>
    </xf>
    <xf numFmtId="177" fontId="0" fillId="0" borderId="11" xfId="0" applyNumberFormat="1" applyFont="1" applyFill="1" applyBorder="1" applyAlignment="1">
      <alignment horizontal="right"/>
    </xf>
    <xf numFmtId="185" fontId="0" fillId="0" borderId="11" xfId="57" applyNumberFormat="1" applyFont="1" applyFill="1" applyBorder="1" applyAlignment="1">
      <alignment horizontal="right"/>
    </xf>
    <xf numFmtId="176" fontId="0" fillId="0" borderId="11" xfId="57" applyNumberFormat="1" applyFont="1" applyFill="1" applyBorder="1" applyAlignment="1">
      <alignment horizontal="right"/>
    </xf>
    <xf numFmtId="192" fontId="0" fillId="0" borderId="11" xfId="57" applyNumberFormat="1" applyFont="1" applyFill="1" applyBorder="1" applyAlignment="1">
      <alignment horizontal="right"/>
    </xf>
    <xf numFmtId="0" fontId="20" fillId="0" borderId="11" xfId="0" applyFont="1" applyFill="1" applyBorder="1" applyAlignment="1">
      <alignment/>
    </xf>
    <xf numFmtId="185" fontId="20" fillId="0" borderId="11" xfId="57" applyNumberFormat="1" applyFont="1" applyFill="1" applyBorder="1" applyAlignment="1">
      <alignment horizontal="right"/>
    </xf>
    <xf numFmtId="176" fontId="20" fillId="0" borderId="11" xfId="57" applyNumberFormat="1" applyFont="1" applyFill="1" applyBorder="1" applyAlignment="1">
      <alignment horizontal="right"/>
    </xf>
    <xf numFmtId="177" fontId="20" fillId="0" borderId="0" xfId="57" applyNumberFormat="1" applyFont="1" applyFill="1" applyBorder="1" applyAlignment="1">
      <alignment horizontal="right"/>
    </xf>
    <xf numFmtId="192" fontId="0" fillId="0" borderId="0" xfId="57" applyNumberFormat="1" applyFont="1" applyFill="1" applyBorder="1" applyAlignment="1">
      <alignment horizontal="right"/>
    </xf>
    <xf numFmtId="177" fontId="0" fillId="0" borderId="0" xfId="0" applyNumberFormat="1" applyFont="1" applyFill="1" applyBorder="1" applyAlignment="1">
      <alignment horizontal="right"/>
    </xf>
    <xf numFmtId="177" fontId="0" fillId="0" borderId="0" xfId="57" applyNumberFormat="1" applyFont="1" applyFill="1" applyBorder="1" applyAlignment="1">
      <alignment horizontal="right"/>
    </xf>
    <xf numFmtId="177" fontId="0" fillId="0" borderId="12" xfId="0" applyNumberFormat="1" applyFont="1" applyFill="1" applyBorder="1" applyAlignment="1">
      <alignment horizontal="right"/>
    </xf>
    <xf numFmtId="169" fontId="0" fillId="0" borderId="12" xfId="0" applyNumberFormat="1" applyFont="1" applyFill="1" applyBorder="1" applyAlignment="1">
      <alignment horizontal="center"/>
    </xf>
    <xf numFmtId="192" fontId="0" fillId="0" borderId="12" xfId="57" applyNumberFormat="1" applyFont="1" applyFill="1" applyBorder="1" applyAlignment="1">
      <alignment horizontal="right"/>
    </xf>
    <xf numFmtId="177" fontId="0" fillId="0" borderId="0" xfId="0" applyNumberFormat="1" applyFont="1" applyFill="1" applyBorder="1" applyAlignment="1">
      <alignment horizontal="right"/>
    </xf>
    <xf numFmtId="169" fontId="0" fillId="0" borderId="0" xfId="0" applyNumberFormat="1" applyFont="1" applyFill="1" applyBorder="1" applyAlignment="1">
      <alignment horizontal="center"/>
    </xf>
    <xf numFmtId="0" fontId="0" fillId="0" borderId="14" xfId="0" applyFill="1" applyBorder="1" applyAlignment="1">
      <alignment/>
    </xf>
    <xf numFmtId="192" fontId="0" fillId="0" borderId="12" xfId="0" applyNumberFormat="1" applyFont="1" applyFill="1" applyBorder="1" applyAlignment="1">
      <alignment horizontal="right"/>
    </xf>
    <xf numFmtId="192" fontId="0" fillId="0" borderId="0" xfId="0" applyNumberFormat="1" applyFont="1" applyFill="1" applyBorder="1" applyAlignment="1">
      <alignment horizontal="right"/>
    </xf>
    <xf numFmtId="0" fontId="20" fillId="0" borderId="10" xfId="0" applyFont="1" applyFill="1" applyBorder="1" applyAlignment="1">
      <alignment/>
    </xf>
    <xf numFmtId="0" fontId="22" fillId="0" borderId="10" xfId="0" applyFont="1" applyFill="1" applyBorder="1" applyAlignment="1">
      <alignment horizontal="center"/>
    </xf>
    <xf numFmtId="177" fontId="20" fillId="0" borderId="10" xfId="57" applyNumberFormat="1" applyFont="1" applyFill="1" applyBorder="1" applyAlignment="1">
      <alignment horizontal="right"/>
    </xf>
    <xf numFmtId="176" fontId="20" fillId="0" borderId="10" xfId="57" applyNumberFormat="1" applyFont="1" applyFill="1" applyBorder="1" applyAlignment="1">
      <alignment horizontal="right"/>
    </xf>
    <xf numFmtId="192" fontId="20" fillId="0" borderId="10" xfId="57" applyNumberFormat="1" applyFont="1" applyFill="1" applyBorder="1" applyAlignment="1">
      <alignment horizontal="right"/>
    </xf>
    <xf numFmtId="176" fontId="20" fillId="0" borderId="0" xfId="57" applyNumberFormat="1" applyFont="1" applyFill="1" applyBorder="1" applyAlignment="1">
      <alignment horizontal="right"/>
    </xf>
    <xf numFmtId="176" fontId="22" fillId="0" borderId="0" xfId="0" applyNumberFormat="1" applyFont="1" applyFill="1" applyAlignment="1">
      <alignment horizontal="center"/>
    </xf>
    <xf numFmtId="176" fontId="0" fillId="0" borderId="0" xfId="57" applyNumberFormat="1" applyFont="1" applyFill="1" applyAlignment="1">
      <alignment horizontal="center"/>
    </xf>
    <xf numFmtId="0" fontId="0" fillId="0" borderId="0" xfId="0" applyFont="1" applyFill="1" applyBorder="1" applyAlignment="1">
      <alignment/>
    </xf>
    <xf numFmtId="176" fontId="24" fillId="0" borderId="0" xfId="57" applyNumberFormat="1" applyFont="1" applyFill="1" applyBorder="1" applyAlignment="1">
      <alignment horizontal="center"/>
    </xf>
    <xf numFmtId="176" fontId="23" fillId="0" borderId="0" xfId="57" applyNumberFormat="1" applyFont="1" applyFill="1" applyBorder="1" applyAlignment="1">
      <alignment/>
    </xf>
    <xf numFmtId="177" fontId="25" fillId="0" borderId="0" xfId="57" applyNumberFormat="1" applyFont="1" applyFill="1" applyAlignment="1">
      <alignment horizontal="center"/>
    </xf>
    <xf numFmtId="0" fontId="0" fillId="0" borderId="0" xfId="0" applyFont="1" applyFill="1" applyBorder="1" applyAlignment="1">
      <alignment horizontal="center"/>
    </xf>
    <xf numFmtId="0" fontId="0" fillId="0" borderId="0" xfId="0" applyFont="1" applyFill="1" applyBorder="1" applyAlignment="1">
      <alignment wrapText="1"/>
    </xf>
    <xf numFmtId="0" fontId="20" fillId="0" borderId="13" xfId="0" applyFont="1" applyFill="1" applyBorder="1" applyAlignment="1">
      <alignment wrapText="1"/>
    </xf>
    <xf numFmtId="0" fontId="0" fillId="0" borderId="0" xfId="0" applyFont="1" applyFill="1" applyAlignment="1">
      <alignment horizontal="centerContinuous"/>
    </xf>
    <xf numFmtId="0" fontId="20" fillId="0" borderId="0" xfId="0" applyFont="1" applyFill="1" applyAlignment="1">
      <alignment horizontal="centerContinuous" vertical="top"/>
    </xf>
    <xf numFmtId="176" fontId="0" fillId="0" borderId="0" xfId="51" applyNumberFormat="1" applyFont="1" applyFill="1" applyAlignment="1">
      <alignment horizontal="centerContinuous"/>
    </xf>
    <xf numFmtId="176" fontId="22" fillId="0" borderId="0" xfId="51" applyNumberFormat="1" applyFont="1" applyFill="1" applyAlignment="1">
      <alignment horizontal="center"/>
    </xf>
    <xf numFmtId="0" fontId="20" fillId="0" borderId="10" xfId="0" applyFont="1" applyFill="1" applyBorder="1" applyAlignment="1">
      <alignment horizontal="centerContinuous"/>
    </xf>
    <xf numFmtId="0" fontId="0" fillId="0" borderId="10" xfId="0" applyFont="1" applyFill="1" applyBorder="1" applyAlignment="1">
      <alignment horizontal="centerContinuous"/>
    </xf>
    <xf numFmtId="176" fontId="0" fillId="0" borderId="10" xfId="51" applyNumberFormat="1" applyFont="1" applyFill="1" applyBorder="1" applyAlignment="1">
      <alignment horizontal="centerContinuous"/>
    </xf>
    <xf numFmtId="176" fontId="22" fillId="0" borderId="10" xfId="51" applyNumberFormat="1" applyFont="1" applyFill="1" applyBorder="1" applyAlignment="1">
      <alignment horizontal="center"/>
    </xf>
    <xf numFmtId="1" fontId="20" fillId="0" borderId="10" xfId="51" applyNumberFormat="1" applyFont="1" applyFill="1" applyBorder="1" applyAlignment="1">
      <alignment horizontal="center"/>
    </xf>
    <xf numFmtId="0" fontId="20" fillId="0" borderId="0" xfId="0" applyFont="1" applyFill="1" applyAlignment="1">
      <alignment vertical="top"/>
    </xf>
    <xf numFmtId="0" fontId="0" fillId="0" borderId="0" xfId="0" applyFont="1" applyFill="1" applyAlignment="1">
      <alignment/>
    </xf>
    <xf numFmtId="0" fontId="0" fillId="0" borderId="0" xfId="0" applyFill="1" applyAlignment="1">
      <alignment vertical="top"/>
    </xf>
    <xf numFmtId="192" fontId="0" fillId="0" borderId="10" xfId="0" applyNumberFormat="1" applyFill="1" applyBorder="1" applyAlignment="1">
      <alignment/>
    </xf>
    <xf numFmtId="0" fontId="20" fillId="0" borderId="0" xfId="0" applyFont="1" applyFill="1" applyAlignment="1">
      <alignment horizontal="left" vertical="top"/>
    </xf>
    <xf numFmtId="0" fontId="20" fillId="0" borderId="0" xfId="0" applyFont="1" applyFill="1" applyBorder="1" applyAlignment="1">
      <alignment/>
    </xf>
    <xf numFmtId="192" fontId="20" fillId="0" borderId="0" xfId="0" applyNumberFormat="1" applyFont="1" applyFill="1" applyBorder="1" applyAlignment="1">
      <alignment horizontal="center"/>
    </xf>
    <xf numFmtId="176" fontId="0" fillId="0" borderId="0" xfId="0" applyNumberFormat="1" applyFont="1" applyFill="1" applyBorder="1" applyAlignment="1">
      <alignment horizontal="center"/>
    </xf>
    <xf numFmtId="0" fontId="20" fillId="0" borderId="0" xfId="0" applyFont="1" applyFill="1" applyBorder="1" applyAlignment="1">
      <alignment/>
    </xf>
    <xf numFmtId="0" fontId="26" fillId="0" borderId="0" xfId="0" applyFont="1" applyFill="1" applyAlignment="1">
      <alignment/>
    </xf>
    <xf numFmtId="0" fontId="23" fillId="0" borderId="0" xfId="0" applyFont="1" applyFill="1" applyBorder="1" applyAlignment="1">
      <alignment horizontal="center"/>
    </xf>
    <xf numFmtId="0" fontId="20" fillId="0" borderId="0" xfId="0" applyFont="1" applyFill="1" applyAlignment="1">
      <alignment wrapText="1"/>
    </xf>
    <xf numFmtId="0" fontId="22" fillId="0" borderId="0" xfId="0" applyFont="1" applyFill="1" applyAlignment="1">
      <alignment horizontal="center" wrapText="1"/>
    </xf>
    <xf numFmtId="192" fontId="20" fillId="0" borderId="0" xfId="0" applyNumberFormat="1" applyFont="1" applyFill="1" applyAlignment="1">
      <alignment wrapText="1"/>
    </xf>
    <xf numFmtId="0" fontId="20" fillId="0" borderId="0" xfId="0" applyFont="1" applyFill="1" applyAlignment="1">
      <alignment horizontal="left" vertical="top"/>
    </xf>
    <xf numFmtId="0" fontId="0" fillId="0" borderId="0" xfId="0" applyFont="1" applyFill="1" applyBorder="1" applyAlignment="1">
      <alignment horizontal="left" wrapText="1"/>
    </xf>
    <xf numFmtId="0" fontId="27" fillId="0" borderId="0" xfId="0" applyFont="1" applyFill="1" applyBorder="1" applyAlignment="1">
      <alignment horizontal="center" wrapText="1"/>
    </xf>
    <xf numFmtId="0" fontId="27" fillId="0" borderId="0" xfId="0" applyFont="1" applyFill="1" applyBorder="1" applyAlignment="1">
      <alignment wrapText="1"/>
    </xf>
    <xf numFmtId="0" fontId="22" fillId="0" borderId="0" xfId="0" applyNumberFormat="1" applyFont="1" applyFill="1" applyBorder="1" applyAlignment="1">
      <alignment horizontal="center"/>
    </xf>
    <xf numFmtId="49" fontId="22" fillId="0" borderId="0" xfId="0" applyNumberFormat="1" applyFont="1" applyFill="1" applyBorder="1" applyAlignment="1">
      <alignment horizontal="center"/>
    </xf>
    <xf numFmtId="0" fontId="0" fillId="0" borderId="0" xfId="0" applyNumberFormat="1" applyFont="1" applyFill="1" applyBorder="1" applyAlignment="1">
      <alignment horizontal="center"/>
    </xf>
    <xf numFmtId="0" fontId="0" fillId="0" borderId="0" xfId="0" applyFont="1" applyFill="1" applyAlignment="1">
      <alignment horizontal="left" vertical="top"/>
    </xf>
    <xf numFmtId="49" fontId="22" fillId="0" borderId="0" xfId="0" applyNumberFormat="1" applyFont="1" applyFill="1" applyAlignment="1">
      <alignment horizontal="center"/>
    </xf>
    <xf numFmtId="192" fontId="0" fillId="0" borderId="13" xfId="0" applyNumberFormat="1" applyFont="1" applyFill="1" applyBorder="1" applyAlignment="1">
      <alignment horizontal="right"/>
    </xf>
    <xf numFmtId="192" fontId="23" fillId="0" borderId="0" xfId="0" applyNumberFormat="1" applyFont="1" applyFill="1" applyBorder="1" applyAlignment="1">
      <alignment horizontal="center"/>
    </xf>
    <xf numFmtId="0" fontId="0" fillId="0" borderId="10" xfId="0" applyFont="1" applyFill="1" applyBorder="1" applyAlignment="1">
      <alignment horizontal="left"/>
    </xf>
    <xf numFmtId="0" fontId="0" fillId="0" borderId="10" xfId="0" applyFont="1" applyFill="1" applyBorder="1" applyAlignment="1">
      <alignment horizontal="left" wrapText="1"/>
    </xf>
    <xf numFmtId="49" fontId="22" fillId="0" borderId="10" xfId="0" applyNumberFormat="1" applyFont="1" applyFill="1" applyBorder="1" applyAlignment="1">
      <alignment horizontal="center"/>
    </xf>
    <xf numFmtId="0" fontId="23" fillId="0" borderId="10" xfId="0" applyFont="1" applyFill="1" applyBorder="1" applyAlignment="1">
      <alignment horizontal="center"/>
    </xf>
    <xf numFmtId="192" fontId="23" fillId="0" borderId="10" xfId="0" applyNumberFormat="1" applyFont="1" applyFill="1" applyBorder="1" applyAlignment="1">
      <alignment horizontal="center"/>
    </xf>
    <xf numFmtId="49" fontId="22" fillId="0" borderId="12" xfId="0" applyNumberFormat="1" applyFont="1" applyFill="1" applyBorder="1" applyAlignment="1">
      <alignment horizontal="center"/>
    </xf>
    <xf numFmtId="177" fontId="0" fillId="0" borderId="12" xfId="0" applyNumberFormat="1" applyFill="1" applyBorder="1" applyAlignment="1">
      <alignment/>
    </xf>
    <xf numFmtId="177" fontId="0" fillId="0" borderId="10" xfId="0" applyNumberFormat="1" applyFill="1" applyBorder="1" applyAlignment="1">
      <alignment/>
    </xf>
    <xf numFmtId="0" fontId="20" fillId="0" borderId="15" xfId="0" applyFont="1" applyFill="1" applyBorder="1" applyAlignment="1">
      <alignment/>
    </xf>
    <xf numFmtId="0" fontId="0" fillId="0" borderId="15" xfId="0" applyFill="1" applyBorder="1" applyAlignment="1">
      <alignment/>
    </xf>
    <xf numFmtId="192" fontId="0" fillId="0" borderId="15" xfId="0" applyNumberFormat="1" applyFill="1" applyBorder="1" applyAlignment="1">
      <alignment/>
    </xf>
    <xf numFmtId="0" fontId="0" fillId="0" borderId="0" xfId="0" applyFont="1" applyFill="1" applyBorder="1" applyAlignment="1">
      <alignment/>
    </xf>
    <xf numFmtId="1" fontId="22" fillId="0" borderId="0" xfId="0" applyNumberFormat="1" applyFont="1" applyFill="1" applyBorder="1" applyAlignment="1">
      <alignment horizontal="center"/>
    </xf>
    <xf numFmtId="1" fontId="22" fillId="0" borderId="0" xfId="0" applyNumberFormat="1" applyFont="1" applyFill="1" applyAlignment="1">
      <alignment horizontal="center"/>
    </xf>
    <xf numFmtId="1" fontId="22" fillId="0" borderId="12" xfId="0" applyNumberFormat="1" applyFont="1" applyFill="1" applyBorder="1" applyAlignment="1">
      <alignment horizontal="center"/>
    </xf>
    <xf numFmtId="1" fontId="22" fillId="0" borderId="10" xfId="0" applyNumberFormat="1" applyFont="1" applyFill="1" applyBorder="1" applyAlignment="1">
      <alignment horizontal="center"/>
    </xf>
    <xf numFmtId="1" fontId="22" fillId="0" borderId="0" xfId="0" applyNumberFormat="1" applyFont="1" applyFill="1" applyAlignment="1">
      <alignment horizontal="center" wrapText="1"/>
    </xf>
    <xf numFmtId="1" fontId="22" fillId="0" borderId="13" xfId="0" applyNumberFormat="1" applyFont="1" applyFill="1" applyBorder="1" applyAlignment="1">
      <alignment horizontal="center"/>
    </xf>
    <xf numFmtId="49" fontId="22" fillId="0" borderId="13" xfId="0" applyNumberFormat="1" applyFont="1" applyFill="1" applyBorder="1" applyAlignment="1">
      <alignment horizontal="center"/>
    </xf>
    <xf numFmtId="177" fontId="0" fillId="0" borderId="13" xfId="0" applyNumberFormat="1" applyFill="1" applyBorder="1" applyAlignment="1">
      <alignment/>
    </xf>
    <xf numFmtId="0" fontId="20" fillId="0" borderId="0" xfId="0" applyFont="1" applyFill="1" applyAlignment="1">
      <alignment/>
    </xf>
    <xf numFmtId="0" fontId="28" fillId="0" borderId="0" xfId="0" applyFont="1" applyFill="1" applyAlignment="1">
      <alignment/>
    </xf>
    <xf numFmtId="177" fontId="0" fillId="0" borderId="0" xfId="0" applyNumberFormat="1" applyFont="1" applyFill="1" applyAlignment="1">
      <alignment horizontal="centerContinuous"/>
    </xf>
    <xf numFmtId="49" fontId="20" fillId="0" borderId="0" xfId="0" applyNumberFormat="1" applyFont="1" applyFill="1" applyBorder="1" applyAlignment="1">
      <alignment horizontal="center"/>
    </xf>
    <xf numFmtId="177" fontId="20" fillId="0" borderId="0" xfId="0" applyNumberFormat="1" applyFont="1" applyFill="1" applyBorder="1" applyAlignment="1">
      <alignment horizontal="center"/>
    </xf>
    <xf numFmtId="176" fontId="0" fillId="0" borderId="0" xfId="0" applyNumberFormat="1" applyFill="1" applyAlignment="1">
      <alignment/>
    </xf>
    <xf numFmtId="0" fontId="27" fillId="0" borderId="0" xfId="0" applyFont="1" applyFill="1" applyAlignment="1">
      <alignment/>
    </xf>
    <xf numFmtId="0" fontId="30" fillId="0" borderId="0" xfId="0" applyFont="1" applyFill="1" applyAlignment="1">
      <alignment horizontal="center"/>
    </xf>
    <xf numFmtId="0" fontId="27" fillId="0" borderId="0" xfId="0" applyFont="1" applyFill="1" applyBorder="1" applyAlignment="1">
      <alignment/>
    </xf>
    <xf numFmtId="0" fontId="30" fillId="0" borderId="0" xfId="0" applyFont="1" applyFill="1" applyBorder="1" applyAlignment="1">
      <alignment horizontal="center"/>
    </xf>
    <xf numFmtId="0" fontId="30" fillId="0" borderId="11" xfId="0" applyFont="1" applyFill="1" applyBorder="1" applyAlignment="1">
      <alignment horizontal="center"/>
    </xf>
    <xf numFmtId="0" fontId="32" fillId="0" borderId="0" xfId="0" applyFont="1" applyFill="1" applyAlignment="1">
      <alignment horizontal="center"/>
    </xf>
    <xf numFmtId="177" fontId="27" fillId="0" borderId="0" xfId="0" applyNumberFormat="1" applyFont="1" applyFill="1" applyAlignment="1">
      <alignment/>
    </xf>
    <xf numFmtId="176" fontId="27" fillId="0" borderId="0" xfId="0" applyNumberFormat="1" applyFont="1" applyFill="1" applyBorder="1" applyAlignment="1">
      <alignment horizontal="center"/>
    </xf>
    <xf numFmtId="0" fontId="30" fillId="0" borderId="12" xfId="0" applyFont="1" applyFill="1" applyBorder="1" applyAlignment="1">
      <alignment horizontal="center"/>
    </xf>
    <xf numFmtId="0" fontId="31" fillId="0" borderId="0" xfId="0" applyFont="1" applyFill="1" applyBorder="1" applyAlignment="1">
      <alignment/>
    </xf>
    <xf numFmtId="0" fontId="31" fillId="0" borderId="0" xfId="0" applyFont="1" applyFill="1" applyBorder="1" applyAlignment="1">
      <alignment/>
    </xf>
    <xf numFmtId="0" fontId="30" fillId="0" borderId="10" xfId="0" applyFont="1" applyFill="1" applyBorder="1" applyAlignment="1">
      <alignment horizontal="center"/>
    </xf>
    <xf numFmtId="0" fontId="22" fillId="0" borderId="0" xfId="0" applyFont="1" applyFill="1" applyAlignment="1">
      <alignment/>
    </xf>
    <xf numFmtId="0" fontId="27" fillId="0" borderId="0" xfId="0" applyFont="1" applyFill="1" applyAlignment="1">
      <alignment/>
    </xf>
    <xf numFmtId="0" fontId="20" fillId="0" borderId="10" xfId="0" applyFont="1" applyFill="1" applyBorder="1" applyAlignment="1">
      <alignment horizontal="left"/>
    </xf>
    <xf numFmtId="0" fontId="26" fillId="0" borderId="0" xfId="0" applyFont="1" applyFill="1" applyBorder="1" applyAlignment="1">
      <alignment wrapText="1"/>
    </xf>
    <xf numFmtId="192" fontId="0" fillId="0" borderId="0" xfId="54" applyNumberFormat="1" applyFont="1" applyFill="1" applyBorder="1" applyAlignment="1">
      <alignment/>
    </xf>
    <xf numFmtId="187" fontId="0" fillId="0" borderId="0" xfId="54" applyNumberFormat="1" applyFont="1" applyFill="1" applyBorder="1" applyAlignment="1">
      <alignment/>
    </xf>
    <xf numFmtId="176" fontId="0" fillId="0" borderId="0" xfId="54" applyNumberFormat="1" applyFont="1" applyFill="1" applyAlignment="1">
      <alignment horizontal="centerContinuous"/>
    </xf>
    <xf numFmtId="177" fontId="0" fillId="0" borderId="0" xfId="54" applyNumberFormat="1" applyFont="1" applyFill="1" applyAlignment="1">
      <alignment horizontal="centerContinuous"/>
    </xf>
    <xf numFmtId="49" fontId="20" fillId="0" borderId="0" xfId="54" applyNumberFormat="1" applyFont="1" applyFill="1" applyBorder="1" applyAlignment="1">
      <alignment/>
    </xf>
    <xf numFmtId="177" fontId="20" fillId="0" borderId="0" xfId="54" applyNumberFormat="1" applyFont="1" applyFill="1" applyBorder="1" applyAlignment="1">
      <alignment horizontal="center"/>
    </xf>
    <xf numFmtId="177" fontId="20" fillId="0" borderId="0" xfId="54" applyNumberFormat="1" applyFont="1" applyFill="1" applyBorder="1" applyAlignment="1">
      <alignment horizontal="centerContinuous"/>
    </xf>
    <xf numFmtId="177" fontId="20" fillId="0" borderId="10" xfId="0" applyNumberFormat="1" applyFont="1" applyFill="1" applyBorder="1" applyAlignment="1">
      <alignment horizontal="centerContinuous"/>
    </xf>
    <xf numFmtId="177" fontId="20" fillId="0" borderId="0" xfId="0" applyNumberFormat="1" applyFont="1" applyFill="1" applyBorder="1" applyAlignment="1">
      <alignment horizontal="centerContinuous"/>
    </xf>
    <xf numFmtId="187" fontId="22" fillId="0" borderId="0" xfId="0" applyNumberFormat="1" applyFont="1" applyFill="1" applyBorder="1" applyAlignment="1">
      <alignment/>
    </xf>
    <xf numFmtId="192" fontId="0" fillId="0" borderId="0" xfId="0" applyNumberFormat="1" applyFont="1" applyFill="1" applyBorder="1" applyAlignment="1">
      <alignment/>
    </xf>
    <xf numFmtId="187" fontId="0" fillId="0" borderId="0" xfId="0" applyNumberFormat="1" applyFont="1" applyFill="1" applyBorder="1" applyAlignment="1">
      <alignment/>
    </xf>
    <xf numFmtId="187" fontId="22" fillId="0" borderId="12" xfId="0" applyNumberFormat="1" applyFont="1" applyFill="1" applyBorder="1" applyAlignment="1">
      <alignment/>
    </xf>
    <xf numFmtId="0" fontId="0" fillId="0" borderId="11" xfId="0" applyFont="1" applyFill="1" applyBorder="1" applyAlignment="1">
      <alignment wrapText="1"/>
    </xf>
    <xf numFmtId="192" fontId="0" fillId="0" borderId="11" xfId="54" applyNumberFormat="1" applyFont="1" applyFill="1" applyBorder="1" applyAlignment="1">
      <alignment/>
    </xf>
    <xf numFmtId="187" fontId="0" fillId="0" borderId="11" xfId="54" applyNumberFormat="1" applyFont="1" applyFill="1" applyBorder="1" applyAlignment="1">
      <alignment/>
    </xf>
    <xf numFmtId="192" fontId="34" fillId="0" borderId="0" xfId="54" applyNumberFormat="1" applyFont="1" applyFill="1" applyBorder="1" applyAlignment="1">
      <alignment horizontal="right"/>
    </xf>
    <xf numFmtId="187" fontId="22" fillId="0" borderId="0" xfId="0" applyNumberFormat="1" applyFont="1" applyFill="1" applyAlignment="1">
      <alignment/>
    </xf>
    <xf numFmtId="187" fontId="0" fillId="0" borderId="0" xfId="0" applyNumberFormat="1" applyFont="1" applyFill="1" applyAlignment="1">
      <alignment/>
    </xf>
    <xf numFmtId="192" fontId="0" fillId="0" borderId="0" xfId="0" applyNumberFormat="1" applyFont="1" applyFill="1" applyAlignment="1">
      <alignment horizontal="right"/>
    </xf>
    <xf numFmtId="192" fontId="0" fillId="0" borderId="0" xfId="54" applyNumberFormat="1" applyFont="1" applyFill="1" applyAlignment="1">
      <alignment/>
    </xf>
    <xf numFmtId="187" fontId="0" fillId="0" borderId="0" xfId="54" applyNumberFormat="1" applyFont="1" applyFill="1" applyAlignment="1">
      <alignment/>
    </xf>
    <xf numFmtId="192" fontId="0" fillId="0" borderId="12" xfId="54" applyNumberFormat="1" applyFont="1" applyFill="1" applyBorder="1" applyAlignment="1">
      <alignment/>
    </xf>
    <xf numFmtId="187" fontId="0" fillId="0" borderId="12" xfId="54" applyNumberFormat="1" applyFont="1" applyFill="1" applyBorder="1" applyAlignment="1">
      <alignment/>
    </xf>
    <xf numFmtId="0" fontId="20" fillId="0" borderId="11" xfId="0" applyFont="1" applyFill="1" applyBorder="1" applyAlignment="1">
      <alignment wrapText="1"/>
    </xf>
    <xf numFmtId="187" fontId="22" fillId="0" borderId="11" xfId="0" applyNumberFormat="1" applyFont="1" applyFill="1" applyBorder="1" applyAlignment="1">
      <alignment/>
    </xf>
    <xf numFmtId="187" fontId="0" fillId="0" borderId="11" xfId="0" applyNumberFormat="1" applyFont="1" applyFill="1" applyBorder="1" applyAlignment="1">
      <alignment/>
    </xf>
    <xf numFmtId="187" fontId="22" fillId="0" borderId="13" xfId="0" applyNumberFormat="1" applyFont="1" applyFill="1" applyBorder="1" applyAlignment="1">
      <alignment/>
    </xf>
    <xf numFmtId="192" fontId="20" fillId="0" borderId="13" xfId="0" applyNumberFormat="1" applyFont="1" applyFill="1" applyBorder="1" applyAlignment="1">
      <alignment/>
    </xf>
    <xf numFmtId="187" fontId="0" fillId="0" borderId="13" xfId="0" applyNumberFormat="1" applyFont="1" applyFill="1" applyBorder="1" applyAlignment="1">
      <alignment/>
    </xf>
    <xf numFmtId="192" fontId="20" fillId="0" borderId="13" xfId="0" applyNumberFormat="1" applyFont="1" applyFill="1" applyBorder="1" applyAlignment="1">
      <alignment horizontal="right"/>
    </xf>
    <xf numFmtId="187" fontId="35" fillId="0" borderId="0" xfId="0" applyNumberFormat="1" applyFont="1" applyFill="1" applyBorder="1" applyAlignment="1">
      <alignment/>
    </xf>
    <xf numFmtId="192" fontId="26" fillId="0" borderId="0" xfId="0" applyNumberFormat="1" applyFont="1" applyFill="1" applyBorder="1" applyAlignment="1">
      <alignment/>
    </xf>
    <xf numFmtId="192" fontId="0" fillId="0" borderId="12" xfId="0" applyNumberFormat="1" applyFont="1" applyFill="1" applyBorder="1" applyAlignment="1">
      <alignment/>
    </xf>
    <xf numFmtId="187" fontId="0" fillId="0" borderId="12" xfId="0" applyNumberFormat="1" applyFont="1" applyFill="1" applyBorder="1" applyAlignment="1">
      <alignment/>
    </xf>
    <xf numFmtId="192" fontId="0" fillId="0" borderId="11" xfId="0" applyNumberFormat="1" applyFont="1" applyFill="1" applyBorder="1" applyAlignment="1">
      <alignment/>
    </xf>
    <xf numFmtId="192" fontId="0" fillId="0" borderId="11" xfId="0" applyNumberFormat="1" applyFont="1" applyFill="1" applyBorder="1" applyAlignment="1">
      <alignment horizontal="right"/>
    </xf>
    <xf numFmtId="192" fontId="0" fillId="0" borderId="11" xfId="54" applyNumberFormat="1" applyFont="1" applyFill="1" applyBorder="1" applyAlignment="1">
      <alignment horizontal="right"/>
    </xf>
    <xf numFmtId="0" fontId="20" fillId="0" borderId="10" xfId="0" applyFont="1" applyFill="1" applyBorder="1" applyAlignment="1">
      <alignment/>
    </xf>
    <xf numFmtId="192" fontId="20" fillId="0" borderId="10" xfId="54" applyNumberFormat="1" applyFont="1" applyFill="1" applyBorder="1" applyAlignment="1">
      <alignment/>
    </xf>
    <xf numFmtId="187" fontId="0" fillId="0" borderId="10" xfId="0" applyNumberFormat="1" applyFont="1" applyFill="1" applyBorder="1" applyAlignment="1">
      <alignment/>
    </xf>
    <xf numFmtId="0" fontId="0" fillId="0" borderId="12" xfId="0" applyFont="1" applyFill="1" applyBorder="1" applyAlignment="1">
      <alignment horizontal="left"/>
    </xf>
    <xf numFmtId="192" fontId="20" fillId="0" borderId="0" xfId="0" applyNumberFormat="1" applyFont="1" applyFill="1" applyBorder="1" applyAlignment="1">
      <alignment horizontal="right"/>
    </xf>
    <xf numFmtId="192" fontId="20" fillId="0" borderId="10" xfId="0" applyNumberFormat="1" applyFont="1" applyFill="1" applyBorder="1" applyAlignment="1">
      <alignment horizontal="right"/>
    </xf>
    <xf numFmtId="185" fontId="0" fillId="0" borderId="10" xfId="0" applyNumberFormat="1" applyFill="1" applyBorder="1" applyAlignment="1">
      <alignment/>
    </xf>
    <xf numFmtId="185" fontId="0" fillId="0" borderId="0" xfId="0" applyNumberFormat="1" applyFont="1" applyFill="1" applyBorder="1" applyAlignment="1">
      <alignment/>
    </xf>
    <xf numFmtId="185" fontId="0" fillId="0" borderId="12" xfId="0" applyNumberFormat="1" applyFont="1" applyFill="1" applyBorder="1" applyAlignment="1">
      <alignment/>
    </xf>
    <xf numFmtId="185" fontId="0" fillId="0" borderId="0" xfId="0" applyNumberFormat="1" applyFont="1" applyFill="1" applyBorder="1" applyAlignment="1">
      <alignment horizontal="centerContinuous"/>
    </xf>
    <xf numFmtId="192" fontId="0" fillId="0" borderId="0" xfId="54" applyNumberFormat="1" applyFont="1" applyFill="1" applyBorder="1" applyAlignment="1">
      <alignment horizontal="right"/>
    </xf>
    <xf numFmtId="185" fontId="0" fillId="0" borderId="0" xfId="0" applyNumberFormat="1" applyFont="1" applyFill="1" applyAlignment="1">
      <alignment/>
    </xf>
    <xf numFmtId="192" fontId="0" fillId="0" borderId="14" xfId="0" applyNumberFormat="1" applyFont="1" applyFill="1" applyBorder="1" applyAlignment="1">
      <alignment horizontal="right"/>
    </xf>
    <xf numFmtId="177" fontId="0" fillId="0" borderId="0" xfId="0" applyNumberFormat="1" applyFill="1" applyBorder="1" applyAlignment="1">
      <alignment/>
    </xf>
    <xf numFmtId="176" fontId="29" fillId="0" borderId="0" xfId="0" applyNumberFormat="1" applyFont="1" applyFill="1" applyBorder="1" applyAlignment="1">
      <alignment horizontal="centerContinuous"/>
    </xf>
    <xf numFmtId="176" fontId="20" fillId="0" borderId="0" xfId="0" applyNumberFormat="1" applyFont="1" applyFill="1" applyBorder="1" applyAlignment="1">
      <alignment horizontal="centerContinuous"/>
    </xf>
    <xf numFmtId="176" fontId="29" fillId="0" borderId="0" xfId="0" applyNumberFormat="1" applyFont="1" applyFill="1" applyBorder="1" applyAlignment="1">
      <alignment horizontal="center"/>
    </xf>
    <xf numFmtId="187" fontId="22" fillId="0" borderId="0" xfId="0" applyNumberFormat="1" applyFont="1" applyFill="1" applyBorder="1" applyAlignment="1">
      <alignment horizontal="center"/>
    </xf>
    <xf numFmtId="187" fontId="22" fillId="0" borderId="12" xfId="0" applyNumberFormat="1" applyFont="1" applyFill="1" applyBorder="1" applyAlignment="1">
      <alignment horizontal="center"/>
    </xf>
    <xf numFmtId="0" fontId="26" fillId="0" borderId="0" xfId="0" applyFont="1" applyFill="1" applyBorder="1" applyAlignment="1">
      <alignment/>
    </xf>
    <xf numFmtId="187" fontId="36" fillId="0" borderId="0" xfId="54" applyNumberFormat="1" applyFont="1" applyFill="1" applyAlignment="1">
      <alignment horizontal="center"/>
    </xf>
    <xf numFmtId="192" fontId="0" fillId="0" borderId="0" xfId="54" applyNumberFormat="1" applyFont="1" applyFill="1" applyAlignment="1">
      <alignment horizontal="right"/>
    </xf>
    <xf numFmtId="187" fontId="36" fillId="0" borderId="0" xfId="54" applyNumberFormat="1" applyFont="1" applyFill="1" applyBorder="1" applyAlignment="1">
      <alignment horizontal="center"/>
    </xf>
    <xf numFmtId="187" fontId="22" fillId="0" borderId="0" xfId="0" applyNumberFormat="1" applyFont="1" applyFill="1" applyAlignment="1">
      <alignment horizontal="center"/>
    </xf>
    <xf numFmtId="192" fontId="0" fillId="0" borderId="12" xfId="54" applyNumberFormat="1" applyFont="1" applyFill="1" applyBorder="1" applyAlignment="1">
      <alignment horizontal="right"/>
    </xf>
    <xf numFmtId="187" fontId="22" fillId="0" borderId="11" xfId="0" applyNumberFormat="1" applyFont="1" applyFill="1" applyBorder="1" applyAlignment="1">
      <alignment horizontal="center"/>
    </xf>
    <xf numFmtId="187" fontId="22" fillId="0" borderId="13" xfId="0" applyNumberFormat="1" applyFont="1" applyFill="1" applyBorder="1" applyAlignment="1">
      <alignment horizontal="center"/>
    </xf>
    <xf numFmtId="176" fontId="22" fillId="0" borderId="0" xfId="0" applyNumberFormat="1" applyFont="1" applyFill="1" applyBorder="1" applyAlignment="1">
      <alignment horizontal="center"/>
    </xf>
    <xf numFmtId="187" fontId="0" fillId="0" borderId="0" xfId="0" applyNumberFormat="1" applyFont="1" applyFill="1" applyBorder="1" applyAlignment="1">
      <alignment horizontal="right"/>
    </xf>
    <xf numFmtId="187" fontId="0" fillId="0" borderId="11" xfId="0" applyNumberFormat="1" applyFont="1" applyFill="1" applyBorder="1" applyAlignment="1">
      <alignment horizontal="right"/>
    </xf>
    <xf numFmtId="192" fontId="20" fillId="0" borderId="13" xfId="57" applyNumberFormat="1" applyFont="1" applyFill="1" applyBorder="1" applyAlignment="1">
      <alignment horizontal="right"/>
    </xf>
    <xf numFmtId="187" fontId="0" fillId="0" borderId="13" xfId="0" applyNumberFormat="1" applyFont="1" applyFill="1" applyBorder="1" applyAlignment="1">
      <alignment horizontal="right"/>
    </xf>
    <xf numFmtId="0" fontId="0" fillId="0" borderId="13" xfId="0" applyFont="1" applyFill="1" applyBorder="1" applyAlignment="1">
      <alignment wrapText="1"/>
    </xf>
    <xf numFmtId="187" fontId="20" fillId="0" borderId="13" xfId="0" applyNumberFormat="1" applyFont="1" applyFill="1" applyBorder="1" applyAlignment="1">
      <alignment/>
    </xf>
    <xf numFmtId="0" fontId="0" fillId="0" borderId="0" xfId="0" applyFont="1" applyFill="1" applyAlignment="1">
      <alignment/>
    </xf>
    <xf numFmtId="176" fontId="22" fillId="0" borderId="0" xfId="0" applyNumberFormat="1" applyFont="1" applyFill="1" applyBorder="1" applyAlignment="1">
      <alignment horizontal="center"/>
    </xf>
    <xf numFmtId="176" fontId="22" fillId="0" borderId="12" xfId="0" applyNumberFormat="1" applyFont="1" applyFill="1" applyBorder="1" applyAlignment="1">
      <alignment horizontal="center"/>
    </xf>
    <xf numFmtId="176" fontId="22" fillId="0" borderId="10" xfId="0" applyNumberFormat="1" applyFont="1" applyFill="1" applyBorder="1" applyAlignment="1">
      <alignment horizontal="center"/>
    </xf>
    <xf numFmtId="0" fontId="30" fillId="0" borderId="12" xfId="0" applyFont="1" applyFill="1" applyBorder="1" applyAlignment="1">
      <alignment horizontal="center"/>
    </xf>
    <xf numFmtId="0" fontId="30" fillId="0" borderId="0" xfId="0" applyFont="1" applyFill="1" applyBorder="1" applyAlignment="1">
      <alignment horizontal="center"/>
    </xf>
    <xf numFmtId="0" fontId="30" fillId="0" borderId="10" xfId="0" applyFont="1" applyFill="1" applyBorder="1" applyAlignment="1">
      <alignment horizontal="center"/>
    </xf>
    <xf numFmtId="187" fontId="0" fillId="0" borderId="12" xfId="0" applyNumberFormat="1" applyFont="1" applyFill="1" applyBorder="1" applyAlignment="1">
      <alignment horizontal="right"/>
    </xf>
    <xf numFmtId="192" fontId="20" fillId="0" borderId="11" xfId="0" applyNumberFormat="1" applyFont="1" applyFill="1" applyBorder="1" applyAlignment="1">
      <alignment/>
    </xf>
    <xf numFmtId="192" fontId="0" fillId="0" borderId="0" xfId="0" applyNumberFormat="1" applyFont="1" applyFill="1" applyBorder="1" applyAlignment="1">
      <alignment/>
    </xf>
    <xf numFmtId="0" fontId="0" fillId="0" borderId="0" xfId="0" applyFont="1" applyFill="1" applyAlignment="1">
      <alignment horizontal="right"/>
    </xf>
    <xf numFmtId="187" fontId="0" fillId="0" borderId="0" xfId="0" applyNumberFormat="1" applyFont="1" applyFill="1" applyAlignment="1">
      <alignment horizontal="right"/>
    </xf>
    <xf numFmtId="192" fontId="0" fillId="0" borderId="12" xfId="0" applyNumberFormat="1" applyFont="1" applyFill="1" applyBorder="1" applyAlignment="1">
      <alignment/>
    </xf>
    <xf numFmtId="187" fontId="30" fillId="0" borderId="0" xfId="0" applyNumberFormat="1" applyFont="1" applyFill="1" applyBorder="1" applyAlignment="1">
      <alignment horizontal="center"/>
    </xf>
    <xf numFmtId="187" fontId="30" fillId="0" borderId="11" xfId="0" applyNumberFormat="1" applyFont="1" applyFill="1" applyBorder="1" applyAlignment="1">
      <alignment horizontal="center"/>
    </xf>
    <xf numFmtId="0" fontId="0" fillId="0" borderId="0" xfId="0" applyFont="1" applyFill="1" applyBorder="1" applyAlignment="1">
      <alignment horizontal="right"/>
    </xf>
    <xf numFmtId="192" fontId="0" fillId="0" borderId="0" xfId="0" applyNumberFormat="1" applyFont="1" applyFill="1" applyBorder="1" applyAlignment="1">
      <alignment horizontal="left"/>
    </xf>
    <xf numFmtId="0" fontId="20" fillId="0" borderId="0" xfId="0" applyFont="1" applyFill="1" applyAlignment="1">
      <alignment horizontal="center" vertical="top"/>
    </xf>
    <xf numFmtId="176" fontId="31" fillId="0" borderId="0" xfId="0" applyNumberFormat="1" applyFont="1" applyFill="1" applyAlignment="1">
      <alignment horizontal="center" vertical="top"/>
    </xf>
    <xf numFmtId="49" fontId="31" fillId="0" borderId="0" xfId="0" applyNumberFormat="1" applyFont="1" applyFill="1" applyBorder="1" applyAlignment="1">
      <alignment horizontal="center" vertical="top"/>
    </xf>
    <xf numFmtId="0" fontId="31" fillId="0" borderId="0" xfId="0" applyFont="1" applyFill="1" applyBorder="1" applyAlignment="1">
      <alignment horizontal="center" vertical="top"/>
    </xf>
    <xf numFmtId="176" fontId="31" fillId="0" borderId="0" xfId="0" applyNumberFormat="1" applyFont="1" applyFill="1" applyBorder="1" applyAlignment="1">
      <alignment horizontal="center" vertical="top"/>
    </xf>
    <xf numFmtId="176" fontId="31" fillId="0" borderId="10" xfId="0" applyNumberFormat="1" applyFont="1" applyFill="1" applyBorder="1" applyAlignment="1">
      <alignment horizontal="center" vertical="top"/>
    </xf>
    <xf numFmtId="49" fontId="31" fillId="0" borderId="10" xfId="0" applyNumberFormat="1" applyFont="1" applyFill="1" applyBorder="1" applyAlignment="1">
      <alignment horizontal="center" vertical="top"/>
    </xf>
    <xf numFmtId="0" fontId="0" fillId="0" borderId="12" xfId="0" applyFont="1" applyFill="1" applyBorder="1" applyAlignment="1">
      <alignment horizontal="center"/>
    </xf>
    <xf numFmtId="176" fontId="30" fillId="0" borderId="0" xfId="0" applyNumberFormat="1" applyFont="1" applyFill="1" applyBorder="1" applyAlignment="1">
      <alignment horizontal="center"/>
    </xf>
    <xf numFmtId="0" fontId="0" fillId="0" borderId="12" xfId="0" applyFont="1" applyFill="1" applyBorder="1" applyAlignment="1">
      <alignment wrapText="1"/>
    </xf>
    <xf numFmtId="176" fontId="30" fillId="0" borderId="12" xfId="0" applyNumberFormat="1" applyFont="1" applyFill="1" applyBorder="1" applyAlignment="1">
      <alignment horizontal="center"/>
    </xf>
    <xf numFmtId="176" fontId="0" fillId="0" borderId="11" xfId="0" applyNumberFormat="1" applyFont="1" applyFill="1" applyBorder="1" applyAlignment="1">
      <alignment horizontal="center"/>
    </xf>
    <xf numFmtId="0" fontId="0" fillId="0" borderId="0" xfId="0" applyFill="1" applyAlignment="1">
      <alignment horizontal="center"/>
    </xf>
    <xf numFmtId="49" fontId="20" fillId="0" borderId="0" xfId="54" applyNumberFormat="1" applyFont="1" applyFill="1" applyBorder="1" applyAlignment="1">
      <alignment horizontal="center"/>
    </xf>
    <xf numFmtId="187" fontId="22" fillId="0" borderId="0" xfId="0" applyNumberFormat="1" applyFont="1" applyFill="1" applyAlignment="1">
      <alignment horizontal="center"/>
    </xf>
    <xf numFmtId="0" fontId="30" fillId="0" borderId="0" xfId="0" applyFont="1" applyFill="1" applyAlignment="1">
      <alignment horizontal="center"/>
    </xf>
    <xf numFmtId="187" fontId="22" fillId="0" borderId="12" xfId="0" applyNumberFormat="1" applyFont="1" applyFill="1" applyBorder="1" applyAlignment="1">
      <alignment horizontal="center"/>
    </xf>
    <xf numFmtId="187" fontId="30" fillId="0" borderId="10" xfId="0" applyNumberFormat="1" applyFont="1" applyFill="1" applyBorder="1" applyAlignment="1">
      <alignment horizontal="center"/>
    </xf>
    <xf numFmtId="187" fontId="35" fillId="0" borderId="0" xfId="0" applyNumberFormat="1" applyFont="1" applyFill="1" applyBorder="1" applyAlignment="1">
      <alignment horizontal="center"/>
    </xf>
    <xf numFmtId="187" fontId="22" fillId="0" borderId="0" xfId="0" applyNumberFormat="1" applyFont="1" applyFill="1" applyBorder="1" applyAlignment="1">
      <alignment horizontal="center"/>
    </xf>
    <xf numFmtId="187" fontId="30" fillId="0" borderId="13" xfId="0" applyNumberFormat="1" applyFont="1" applyFill="1" applyBorder="1" applyAlignment="1">
      <alignment horizontal="center"/>
    </xf>
    <xf numFmtId="0" fontId="31" fillId="0" borderId="0" xfId="0" applyFont="1" applyFill="1" applyBorder="1" applyAlignment="1">
      <alignment horizontal="center"/>
    </xf>
    <xf numFmtId="0" fontId="0" fillId="0" borderId="0" xfId="0" applyFont="1" applyFill="1" applyAlignment="1">
      <alignment horizontal="center"/>
    </xf>
    <xf numFmtId="0" fontId="0" fillId="0" borderId="10" xfId="0" applyFont="1" applyFill="1" applyBorder="1" applyAlignment="1">
      <alignment horizontal="center"/>
    </xf>
    <xf numFmtId="0" fontId="30" fillId="0" borderId="0" xfId="0" applyFont="1" applyFill="1" applyAlignment="1">
      <alignment/>
    </xf>
    <xf numFmtId="0" fontId="26" fillId="0" borderId="0" xfId="0" applyFont="1" applyFill="1" applyAlignment="1">
      <alignment horizontal="left"/>
    </xf>
    <xf numFmtId="0" fontId="30" fillId="0" borderId="0" xfId="0" applyFont="1" applyFill="1" applyAlignment="1">
      <alignment horizontal="centerContinuous"/>
    </xf>
    <xf numFmtId="176" fontId="0" fillId="0" borderId="0" xfId="56" applyNumberFormat="1" applyFont="1" applyFill="1" applyAlignment="1">
      <alignment horizontal="centerContinuous"/>
    </xf>
    <xf numFmtId="49" fontId="20" fillId="0" borderId="0" xfId="59" applyNumberFormat="1" applyFont="1" applyFill="1" applyBorder="1" applyAlignment="1">
      <alignment horizontal="centerContinuous"/>
    </xf>
    <xf numFmtId="49" fontId="20" fillId="0" borderId="0" xfId="59" applyNumberFormat="1" applyFont="1" applyFill="1" applyBorder="1" applyAlignment="1">
      <alignment horizontal="center"/>
    </xf>
    <xf numFmtId="0" fontId="26" fillId="0" borderId="10" xfId="0" applyFont="1" applyFill="1" applyBorder="1" applyAlignment="1">
      <alignment/>
    </xf>
    <xf numFmtId="0" fontId="0" fillId="0" borderId="10" xfId="0" applyFont="1" applyFill="1" applyBorder="1" applyAlignment="1">
      <alignment/>
    </xf>
    <xf numFmtId="0" fontId="30" fillId="0" borderId="10" xfId="0" applyFont="1" applyFill="1" applyBorder="1" applyAlignment="1">
      <alignment/>
    </xf>
    <xf numFmtId="0" fontId="0" fillId="0" borderId="10" xfId="0" applyFont="1" applyFill="1" applyBorder="1" applyAlignment="1">
      <alignment/>
    </xf>
    <xf numFmtId="49" fontId="20" fillId="0" borderId="10" xfId="0" applyNumberFormat="1" applyFont="1" applyFill="1" applyBorder="1" applyAlignment="1">
      <alignment horizontal="center"/>
    </xf>
    <xf numFmtId="0" fontId="0" fillId="0" borderId="0" xfId="0" applyFill="1" applyBorder="1" applyAlignment="1">
      <alignment/>
    </xf>
    <xf numFmtId="0" fontId="30" fillId="0" borderId="0" xfId="0" applyFont="1" applyFill="1" applyBorder="1" applyAlignment="1">
      <alignment/>
    </xf>
    <xf numFmtId="176" fontId="23" fillId="0" borderId="0" xfId="0" applyNumberFormat="1" applyFont="1" applyFill="1" applyBorder="1" applyAlignment="1">
      <alignment horizontal="center"/>
    </xf>
    <xf numFmtId="177" fontId="0" fillId="0" borderId="0" xfId="0" applyNumberFormat="1" applyFill="1" applyBorder="1" applyAlignment="1">
      <alignment horizontal="center"/>
    </xf>
    <xf numFmtId="0" fontId="20" fillId="0" borderId="0" xfId="0" applyFont="1" applyFill="1" applyAlignment="1">
      <alignment horizontal="left"/>
    </xf>
    <xf numFmtId="0" fontId="24" fillId="0" borderId="12" xfId="0" applyFont="1" applyFill="1" applyBorder="1" applyAlignment="1">
      <alignment/>
    </xf>
    <xf numFmtId="0" fontId="24" fillId="0" borderId="0" xfId="0" applyFont="1" applyFill="1" applyBorder="1" applyAlignment="1">
      <alignment/>
    </xf>
    <xf numFmtId="192" fontId="0" fillId="0" borderId="0" xfId="0" applyNumberFormat="1" applyFill="1" applyBorder="1" applyAlignment="1">
      <alignment horizontal="right"/>
    </xf>
    <xf numFmtId="0" fontId="24" fillId="0" borderId="12" xfId="0" applyFont="1" applyFill="1" applyBorder="1" applyAlignment="1">
      <alignment horizontal="center"/>
    </xf>
    <xf numFmtId="176" fontId="0" fillId="0" borderId="0" xfId="56" applyNumberFormat="1" applyFont="1" applyFill="1" applyBorder="1" applyAlignment="1">
      <alignment horizontal="center"/>
    </xf>
    <xf numFmtId="177" fontId="0" fillId="0" borderId="0" xfId="56" applyNumberFormat="1" applyFont="1" applyFill="1" applyBorder="1" applyAlignment="1">
      <alignment horizontal="center"/>
    </xf>
    <xf numFmtId="176" fontId="0" fillId="0" borderId="0" xfId="0" applyNumberFormat="1" applyFont="1" applyFill="1" applyAlignment="1">
      <alignment/>
    </xf>
    <xf numFmtId="177" fontId="0" fillId="0" borderId="0" xfId="0" applyNumberFormat="1" applyFont="1" applyFill="1" applyAlignment="1">
      <alignment/>
    </xf>
    <xf numFmtId="177" fontId="0" fillId="0" borderId="0" xfId="56" applyNumberFormat="1" applyFont="1" applyFill="1" applyBorder="1" applyAlignment="1">
      <alignment horizontal="right"/>
    </xf>
    <xf numFmtId="0" fontId="24" fillId="0" borderId="0" xfId="0" applyFont="1" applyFill="1" applyBorder="1" applyAlignment="1">
      <alignment horizontal="center"/>
    </xf>
    <xf numFmtId="0" fontId="24" fillId="0" borderId="11" xfId="0" applyFont="1" applyFill="1" applyBorder="1" applyAlignment="1">
      <alignment horizontal="center"/>
    </xf>
    <xf numFmtId="177" fontId="0" fillId="0" borderId="0" xfId="56" applyNumberFormat="1" applyFont="1" applyFill="1" applyBorder="1" applyAlignment="1">
      <alignment/>
    </xf>
    <xf numFmtId="2" fontId="0" fillId="0" borderId="0" xfId="0" applyNumberFormat="1" applyFont="1" applyFill="1" applyAlignment="1">
      <alignment horizontal="center"/>
    </xf>
    <xf numFmtId="0" fontId="0" fillId="0" borderId="0" xfId="0" applyFont="1" applyFill="1" applyAlignment="1">
      <alignment/>
    </xf>
    <xf numFmtId="176" fontId="30" fillId="0" borderId="0" xfId="56" applyNumberFormat="1" applyFont="1" applyFill="1" applyBorder="1" applyAlignment="1">
      <alignment horizontal="center"/>
    </xf>
    <xf numFmtId="192" fontId="30" fillId="0" borderId="0" xfId="56" applyNumberFormat="1" applyFont="1" applyFill="1" applyBorder="1" applyAlignment="1">
      <alignment/>
    </xf>
    <xf numFmtId="192" fontId="30" fillId="0" borderId="0" xfId="56" applyNumberFormat="1" applyFont="1" applyFill="1" applyBorder="1" applyAlignment="1">
      <alignment horizontal="right"/>
    </xf>
    <xf numFmtId="0" fontId="0" fillId="0" borderId="0" xfId="0" applyFont="1" applyFill="1" applyAlignment="1">
      <alignment horizontal="left"/>
    </xf>
    <xf numFmtId="176" fontId="30" fillId="0" borderId="0" xfId="0" applyNumberFormat="1" applyFont="1" applyFill="1" applyAlignment="1">
      <alignment horizontal="center"/>
    </xf>
    <xf numFmtId="192" fontId="30" fillId="0" borderId="0" xfId="56" applyNumberFormat="1" applyFont="1" applyFill="1" applyBorder="1" applyAlignment="1">
      <alignment horizontal="center"/>
    </xf>
    <xf numFmtId="176" fontId="30" fillId="0" borderId="0" xfId="0" applyNumberFormat="1" applyFont="1" applyFill="1" applyBorder="1" applyAlignment="1">
      <alignment horizontal="center"/>
    </xf>
    <xf numFmtId="0" fontId="0" fillId="0" borderId="12" xfId="0" applyFont="1" applyFill="1" applyBorder="1" applyAlignment="1">
      <alignment/>
    </xf>
    <xf numFmtId="2" fontId="0" fillId="0" borderId="12" xfId="0" applyNumberFormat="1" applyFont="1" applyFill="1" applyBorder="1" applyAlignment="1">
      <alignment/>
    </xf>
    <xf numFmtId="0" fontId="0" fillId="0" borderId="12" xfId="0" applyFont="1" applyFill="1" applyBorder="1" applyAlignment="1">
      <alignment horizontal="center"/>
    </xf>
    <xf numFmtId="176" fontId="30" fillId="0" borderId="12" xfId="0" applyNumberFormat="1" applyFont="1" applyFill="1" applyBorder="1" applyAlignment="1">
      <alignment horizontal="center"/>
    </xf>
    <xf numFmtId="177" fontId="0" fillId="0" borderId="12" xfId="56" applyNumberFormat="1" applyFont="1" applyFill="1" applyBorder="1" applyAlignment="1">
      <alignment horizontal="right"/>
    </xf>
    <xf numFmtId="192" fontId="30" fillId="0" borderId="12" xfId="56" applyNumberFormat="1" applyFont="1" applyFill="1" applyBorder="1" applyAlignment="1">
      <alignment horizontal="center"/>
    </xf>
    <xf numFmtId="177" fontId="0" fillId="0" borderId="12" xfId="56" applyNumberFormat="1" applyFont="1" applyFill="1" applyBorder="1" applyAlignment="1">
      <alignment/>
    </xf>
    <xf numFmtId="2" fontId="0" fillId="0" borderId="0" xfId="0" applyNumberFormat="1" applyFont="1" applyFill="1" applyAlignment="1">
      <alignment/>
    </xf>
    <xf numFmtId="0" fontId="0" fillId="0" borderId="10" xfId="0" applyFont="1" applyFill="1" applyBorder="1" applyAlignment="1">
      <alignment/>
    </xf>
    <xf numFmtId="0" fontId="0" fillId="0" borderId="10" xfId="0" applyFont="1" applyFill="1" applyBorder="1" applyAlignment="1">
      <alignment/>
    </xf>
    <xf numFmtId="176" fontId="30" fillId="0" borderId="10" xfId="0" applyNumberFormat="1" applyFont="1" applyFill="1" applyBorder="1" applyAlignment="1">
      <alignment horizontal="center"/>
    </xf>
    <xf numFmtId="177" fontId="0" fillId="0" borderId="10" xfId="0" applyNumberFormat="1" applyFont="1" applyFill="1" applyBorder="1" applyAlignment="1">
      <alignment horizontal="right"/>
    </xf>
    <xf numFmtId="192" fontId="30" fillId="0" borderId="10" xfId="0" applyNumberFormat="1" applyFont="1" applyFill="1" applyBorder="1" applyAlignment="1">
      <alignment horizontal="center"/>
    </xf>
    <xf numFmtId="177" fontId="0" fillId="0" borderId="10" xfId="0" applyNumberFormat="1"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xf>
    <xf numFmtId="192" fontId="30" fillId="0" borderId="0" xfId="0" applyNumberFormat="1" applyFont="1" applyFill="1" applyBorder="1" applyAlignment="1">
      <alignment horizontal="center"/>
    </xf>
    <xf numFmtId="177" fontId="0" fillId="0" borderId="0" xfId="0" applyNumberFormat="1" applyFont="1" applyFill="1" applyBorder="1" applyAlignment="1">
      <alignment/>
    </xf>
    <xf numFmtId="176" fontId="30" fillId="0" borderId="0" xfId="56" applyNumberFormat="1" applyFont="1" applyFill="1" applyBorder="1" applyAlignment="1">
      <alignment/>
    </xf>
    <xf numFmtId="177" fontId="0" fillId="0" borderId="0" xfId="0" applyNumberFormat="1" applyFill="1" applyAlignment="1">
      <alignment horizontal="right"/>
    </xf>
    <xf numFmtId="0" fontId="0" fillId="0" borderId="12" xfId="0" applyFont="1" applyFill="1" applyBorder="1" applyAlignment="1">
      <alignment/>
    </xf>
    <xf numFmtId="176" fontId="30" fillId="0" borderId="12" xfId="56" applyNumberFormat="1" applyFont="1" applyFill="1" applyBorder="1" applyAlignment="1">
      <alignment horizontal="center"/>
    </xf>
    <xf numFmtId="177" fontId="0" fillId="0" borderId="12" xfId="0" applyNumberFormat="1" applyFill="1" applyBorder="1" applyAlignment="1">
      <alignment horizontal="right"/>
    </xf>
    <xf numFmtId="192" fontId="30" fillId="0" borderId="12" xfId="0" applyNumberFormat="1" applyFont="1" applyFill="1" applyBorder="1" applyAlignment="1">
      <alignment horizontal="center"/>
    </xf>
    <xf numFmtId="176" fontId="30" fillId="0" borderId="11" xfId="56" applyNumberFormat="1" applyFont="1" applyFill="1" applyBorder="1" applyAlignment="1">
      <alignment horizontal="center"/>
    </xf>
    <xf numFmtId="177" fontId="0" fillId="0" borderId="11" xfId="0" applyNumberFormat="1" applyFill="1" applyBorder="1" applyAlignment="1">
      <alignment horizontal="right"/>
    </xf>
    <xf numFmtId="192" fontId="30" fillId="0" borderId="11" xfId="0" applyNumberFormat="1" applyFont="1" applyFill="1" applyBorder="1" applyAlignment="1">
      <alignment horizontal="center"/>
    </xf>
    <xf numFmtId="177" fontId="0" fillId="0" borderId="11" xfId="0" applyNumberFormat="1" applyFont="1" applyFill="1" applyBorder="1" applyAlignment="1">
      <alignment/>
    </xf>
    <xf numFmtId="177" fontId="0" fillId="0" borderId="0" xfId="0" applyNumberFormat="1" applyFill="1" applyBorder="1" applyAlignment="1">
      <alignment horizontal="right"/>
    </xf>
    <xf numFmtId="177" fontId="0" fillId="0" borderId="11" xfId="56" applyNumberFormat="1" applyFont="1" applyFill="1" applyBorder="1" applyAlignment="1">
      <alignment horizontal="right"/>
    </xf>
    <xf numFmtId="0" fontId="27" fillId="0" borderId="0" xfId="0" applyFont="1" applyFill="1" applyBorder="1" applyAlignment="1">
      <alignment/>
    </xf>
    <xf numFmtId="177" fontId="27" fillId="0" borderId="0" xfId="0" applyNumberFormat="1" applyFont="1" applyFill="1" applyBorder="1" applyAlignment="1">
      <alignment horizontal="right"/>
    </xf>
    <xf numFmtId="192" fontId="0" fillId="0" borderId="12" xfId="0" applyNumberFormat="1" applyFont="1" applyFill="1" applyBorder="1" applyAlignment="1">
      <alignment/>
    </xf>
    <xf numFmtId="192" fontId="30" fillId="0" borderId="10" xfId="0" applyNumberFormat="1" applyFont="1" applyFill="1" applyBorder="1" applyAlignment="1">
      <alignment/>
    </xf>
    <xf numFmtId="192" fontId="0" fillId="0" borderId="0" xfId="56" applyNumberFormat="1" applyFont="1" applyFill="1" applyBorder="1" applyAlignment="1">
      <alignment horizontal="right"/>
    </xf>
    <xf numFmtId="176" fontId="0" fillId="0" borderId="0" xfId="56" applyNumberFormat="1" applyFill="1" applyAlignment="1">
      <alignment horizontal="centerContinuous"/>
    </xf>
    <xf numFmtId="177" fontId="0" fillId="0" borderId="0" xfId="56" applyNumberFormat="1" applyFont="1" applyFill="1" applyBorder="1" applyAlignment="1">
      <alignment horizontal="centerContinuous"/>
    </xf>
    <xf numFmtId="0" fontId="0" fillId="0" borderId="0" xfId="0" applyFill="1" applyAlignment="1">
      <alignment horizontal="left"/>
    </xf>
    <xf numFmtId="176" fontId="30" fillId="0" borderId="0" xfId="0" applyNumberFormat="1" applyFont="1" applyFill="1" applyAlignment="1">
      <alignment/>
    </xf>
    <xf numFmtId="177" fontId="0" fillId="0" borderId="0" xfId="0" applyNumberFormat="1" applyFill="1" applyAlignment="1">
      <alignment/>
    </xf>
    <xf numFmtId="0" fontId="0" fillId="0" borderId="12" xfId="0" applyFill="1" applyBorder="1" applyAlignment="1">
      <alignment horizontal="left"/>
    </xf>
    <xf numFmtId="0" fontId="30" fillId="0" borderId="12" xfId="0" applyFont="1" applyFill="1" applyBorder="1" applyAlignment="1">
      <alignment/>
    </xf>
    <xf numFmtId="177" fontId="0" fillId="0" borderId="12" xfId="0" applyNumberFormat="1" applyFill="1" applyBorder="1" applyAlignment="1">
      <alignment/>
    </xf>
    <xf numFmtId="49" fontId="20" fillId="0" borderId="0" xfId="0" applyNumberFormat="1" applyFont="1" applyFill="1" applyBorder="1" applyAlignment="1">
      <alignment horizontal="center"/>
    </xf>
    <xf numFmtId="0" fontId="0" fillId="0" borderId="0" xfId="0" applyFill="1" applyAlignment="1">
      <alignment/>
    </xf>
    <xf numFmtId="176" fontId="22" fillId="0" borderId="0" xfId="56" applyNumberFormat="1" applyFont="1" applyFill="1" applyBorder="1" applyAlignment="1">
      <alignment horizontal="center"/>
    </xf>
    <xf numFmtId="176" fontId="0" fillId="0" borderId="0" xfId="0" applyNumberFormat="1" applyFont="1" applyFill="1" applyAlignment="1">
      <alignment horizontal="center"/>
    </xf>
    <xf numFmtId="176" fontId="0" fillId="0" borderId="12" xfId="0" applyNumberFormat="1" applyFont="1" applyFill="1" applyBorder="1" applyAlignment="1">
      <alignment horizontal="center"/>
    </xf>
    <xf numFmtId="0" fontId="0" fillId="0" borderId="10" xfId="0" applyFill="1" applyBorder="1" applyAlignment="1">
      <alignment/>
    </xf>
    <xf numFmtId="0" fontId="22" fillId="0" borderId="10" xfId="0" applyFont="1" applyFill="1" applyBorder="1" applyAlignment="1">
      <alignment horizontal="center"/>
    </xf>
    <xf numFmtId="192" fontId="0" fillId="0" borderId="10" xfId="0" applyNumberFormat="1" applyFill="1" applyBorder="1" applyAlignment="1">
      <alignment/>
    </xf>
    <xf numFmtId="177" fontId="0" fillId="0" borderId="0" xfId="0" applyNumberFormat="1" applyFill="1" applyBorder="1" applyAlignment="1">
      <alignment/>
    </xf>
    <xf numFmtId="0" fontId="0" fillId="0" borderId="12" xfId="0" applyFill="1" applyBorder="1" applyAlignment="1">
      <alignment horizontal="right"/>
    </xf>
    <xf numFmtId="192" fontId="20" fillId="0" borderId="10" xfId="0" applyNumberFormat="1" applyFont="1" applyFill="1" applyBorder="1" applyAlignment="1">
      <alignment/>
    </xf>
    <xf numFmtId="192" fontId="20" fillId="0" borderId="10" xfId="0" applyNumberFormat="1" applyFont="1" applyFill="1" applyBorder="1" applyAlignment="1">
      <alignment/>
    </xf>
    <xf numFmtId="0" fontId="30" fillId="0" borderId="15" xfId="0" applyFont="1" applyFill="1" applyBorder="1" applyAlignment="1">
      <alignment/>
    </xf>
    <xf numFmtId="0" fontId="21" fillId="0" borderId="0" xfId="0" applyFont="1" applyFill="1" applyAlignment="1">
      <alignment horizontal="left"/>
    </xf>
    <xf numFmtId="0" fontId="0" fillId="0" borderId="0" xfId="0" applyFill="1" applyBorder="1" applyAlignment="1">
      <alignment horizontal="centerContinuous"/>
    </xf>
    <xf numFmtId="176" fontId="20" fillId="0" borderId="0" xfId="0" applyNumberFormat="1" applyFont="1" applyFill="1" applyAlignment="1">
      <alignment horizontal="left"/>
    </xf>
    <xf numFmtId="49" fontId="20" fillId="0" borderId="0" xfId="59" applyNumberFormat="1" applyFont="1" applyFill="1" applyBorder="1" applyAlignment="1">
      <alignment horizontal="center"/>
    </xf>
    <xf numFmtId="176" fontId="0" fillId="0" borderId="0" xfId="0" applyNumberFormat="1" applyFill="1" applyBorder="1" applyAlignment="1">
      <alignment horizontal="center"/>
    </xf>
    <xf numFmtId="176" fontId="40" fillId="0" borderId="0" xfId="0" applyNumberFormat="1" applyFont="1" applyFill="1" applyBorder="1" applyAlignment="1">
      <alignment horizontal="center"/>
    </xf>
    <xf numFmtId="177" fontId="41" fillId="0" borderId="0" xfId="56" applyNumberFormat="1" applyFont="1" applyFill="1" applyBorder="1" applyAlignment="1">
      <alignment horizontal="center"/>
    </xf>
    <xf numFmtId="192" fontId="0" fillId="0" borderId="0" xfId="56" applyNumberFormat="1" applyFont="1" applyFill="1" applyBorder="1" applyAlignment="1">
      <alignment horizontal="right"/>
    </xf>
    <xf numFmtId="0" fontId="0" fillId="0" borderId="12" xfId="0" applyFill="1" applyBorder="1" applyAlignment="1">
      <alignment/>
    </xf>
    <xf numFmtId="176" fontId="40" fillId="0" borderId="12" xfId="0" applyNumberFormat="1" applyFont="1" applyFill="1" applyBorder="1" applyAlignment="1">
      <alignment horizontal="center"/>
    </xf>
    <xf numFmtId="192" fontId="0" fillId="0" borderId="12" xfId="56" applyNumberFormat="1" applyFont="1" applyFill="1" applyBorder="1" applyAlignment="1">
      <alignment horizontal="right"/>
    </xf>
    <xf numFmtId="0" fontId="0" fillId="0" borderId="11" xfId="0" applyFill="1" applyBorder="1" applyAlignment="1">
      <alignment/>
    </xf>
    <xf numFmtId="176" fontId="22" fillId="0" borderId="11" xfId="0" applyNumberFormat="1" applyFont="1" applyFill="1" applyBorder="1" applyAlignment="1">
      <alignment horizontal="center"/>
    </xf>
    <xf numFmtId="176" fontId="40" fillId="0" borderId="11" xfId="0" applyNumberFormat="1" applyFont="1" applyFill="1" applyBorder="1" applyAlignment="1">
      <alignment horizontal="center"/>
    </xf>
    <xf numFmtId="192" fontId="0" fillId="0" borderId="11" xfId="56" applyNumberFormat="1" applyFont="1" applyFill="1" applyBorder="1" applyAlignment="1">
      <alignment horizontal="right"/>
    </xf>
    <xf numFmtId="192" fontId="0" fillId="0" borderId="10" xfId="0" applyNumberFormat="1" applyFont="1" applyFill="1" applyBorder="1" applyAlignment="1">
      <alignment horizontal="right"/>
    </xf>
    <xf numFmtId="176" fontId="40" fillId="0" borderId="10" xfId="0" applyNumberFormat="1" applyFont="1" applyFill="1" applyBorder="1" applyAlignment="1">
      <alignment horizontal="center"/>
    </xf>
    <xf numFmtId="0" fontId="40" fillId="0" borderId="0" xfId="0" applyFont="1" applyFill="1" applyBorder="1" applyAlignment="1">
      <alignment horizontal="center"/>
    </xf>
    <xf numFmtId="184" fontId="0" fillId="0" borderId="10" xfId="0" applyNumberFormat="1" applyFill="1" applyBorder="1" applyAlignment="1">
      <alignment/>
    </xf>
    <xf numFmtId="0" fontId="40" fillId="0" borderId="10" xfId="0" applyFont="1" applyFill="1" applyBorder="1" applyAlignment="1">
      <alignment horizontal="center"/>
    </xf>
    <xf numFmtId="184" fontId="0" fillId="0" borderId="0" xfId="0" applyNumberFormat="1" applyFill="1" applyBorder="1" applyAlignment="1">
      <alignment/>
    </xf>
    <xf numFmtId="192" fontId="40" fillId="0" borderId="0" xfId="0" applyNumberFormat="1" applyFont="1" applyFill="1" applyBorder="1" applyAlignment="1">
      <alignment horizontal="right"/>
    </xf>
    <xf numFmtId="192" fontId="40" fillId="0" borderId="0" xfId="0" applyNumberFormat="1" applyFont="1" applyFill="1" applyBorder="1" applyAlignment="1">
      <alignment horizontal="center"/>
    </xf>
    <xf numFmtId="184" fontId="0" fillId="0" borderId="0" xfId="0" applyNumberFormat="1" applyFill="1" applyBorder="1" applyAlignment="1">
      <alignment/>
    </xf>
    <xf numFmtId="184" fontId="0" fillId="0" borderId="12" xfId="0" applyNumberFormat="1" applyFill="1" applyBorder="1" applyAlignment="1">
      <alignment/>
    </xf>
    <xf numFmtId="0" fontId="0" fillId="0" borderId="10" xfId="0" applyFont="1" applyFill="1" applyBorder="1" applyAlignment="1">
      <alignment horizontal="center"/>
    </xf>
    <xf numFmtId="192" fontId="0" fillId="0" borderId="10" xfId="56" applyNumberFormat="1" applyFont="1" applyFill="1" applyBorder="1" applyAlignment="1">
      <alignment horizontal="right"/>
    </xf>
    <xf numFmtId="184" fontId="40" fillId="0" borderId="10" xfId="0" applyNumberFormat="1" applyFont="1" applyFill="1" applyBorder="1" applyAlignment="1">
      <alignment horizontal="center"/>
    </xf>
    <xf numFmtId="176" fontId="0" fillId="0" borderId="0" xfId="56" applyNumberFormat="1" applyFill="1" applyBorder="1" applyAlignment="1">
      <alignment/>
    </xf>
    <xf numFmtId="177" fontId="0" fillId="0" borderId="0" xfId="56" applyNumberFormat="1" applyFill="1" applyBorder="1" applyAlignment="1">
      <alignment horizontal="right"/>
    </xf>
    <xf numFmtId="184" fontId="0" fillId="0" borderId="0" xfId="0" applyNumberFormat="1" applyFont="1" applyFill="1" applyAlignment="1">
      <alignment/>
    </xf>
    <xf numFmtId="0" fontId="42" fillId="0" borderId="0" xfId="0" applyFont="1" applyFill="1" applyAlignment="1">
      <alignment/>
    </xf>
    <xf numFmtId="0" fontId="28" fillId="0" borderId="0" xfId="0" applyFont="1" applyFill="1" applyAlignment="1">
      <alignment/>
    </xf>
    <xf numFmtId="0" fontId="20" fillId="0" borderId="0" xfId="0" applyFont="1" applyFill="1" applyBorder="1" applyAlignment="1">
      <alignment horizontal="centerContinuous"/>
    </xf>
    <xf numFmtId="176" fontId="20" fillId="0" borderId="0" xfId="56" applyNumberFormat="1" applyFont="1" applyFill="1" applyBorder="1" applyAlignment="1">
      <alignment horizontal="left"/>
    </xf>
    <xf numFmtId="176" fontId="0" fillId="0" borderId="0" xfId="0" applyNumberFormat="1" applyFont="1" applyFill="1" applyBorder="1" applyAlignment="1">
      <alignment horizontal="centerContinuous"/>
    </xf>
    <xf numFmtId="176" fontId="0" fillId="0" borderId="0" xfId="56" applyNumberFormat="1" applyFill="1" applyBorder="1" applyAlignment="1">
      <alignment horizontal="centerContinuous"/>
    </xf>
    <xf numFmtId="0" fontId="0" fillId="0" borderId="0" xfId="0" applyFont="1" applyFill="1" applyBorder="1" applyAlignment="1">
      <alignment horizontal="centerContinuous"/>
    </xf>
    <xf numFmtId="177" fontId="0" fillId="0" borderId="0" xfId="59" applyNumberFormat="1" applyFill="1" applyAlignment="1">
      <alignment horizontal="right"/>
    </xf>
    <xf numFmtId="176" fontId="0" fillId="0" borderId="0" xfId="56" applyNumberFormat="1" applyFont="1" applyFill="1" applyBorder="1" applyAlignment="1">
      <alignment/>
    </xf>
    <xf numFmtId="176" fontId="0" fillId="0" borderId="0" xfId="0" applyNumberFormat="1" applyFill="1" applyBorder="1" applyAlignment="1">
      <alignment/>
    </xf>
    <xf numFmtId="49" fontId="20" fillId="0" borderId="10" xfId="57" applyNumberFormat="1" applyFont="1" applyFill="1" applyBorder="1" applyAlignment="1">
      <alignment horizontal="center"/>
    </xf>
    <xf numFmtId="176" fontId="20" fillId="0" borderId="10" xfId="57" applyNumberFormat="1" applyFont="1" applyFill="1" applyBorder="1" applyAlignment="1">
      <alignment horizontal="centerContinuous"/>
    </xf>
    <xf numFmtId="49" fontId="20" fillId="0" borderId="10" xfId="57" applyNumberFormat="1" applyFont="1" applyFill="1" applyBorder="1" applyAlignment="1">
      <alignment horizontal="centerContinuous"/>
    </xf>
    <xf numFmtId="49" fontId="20" fillId="0" borderId="0" xfId="57" applyNumberFormat="1" applyFont="1" applyFill="1" applyBorder="1" applyAlignment="1">
      <alignment horizontal="center"/>
    </xf>
    <xf numFmtId="176" fontId="20" fillId="0" borderId="0" xfId="57" applyNumberFormat="1" applyFont="1" applyFill="1" applyBorder="1" applyAlignment="1">
      <alignment horizontal="centerContinuous"/>
    </xf>
    <xf numFmtId="49" fontId="20" fillId="0" borderId="0" xfId="57" applyNumberFormat="1" applyFont="1" applyFill="1" applyBorder="1" applyAlignment="1">
      <alignment horizontal="centerContinuous"/>
    </xf>
    <xf numFmtId="186" fontId="0" fillId="0" borderId="0" xfId="0" applyNumberFormat="1" applyFill="1" applyBorder="1" applyAlignment="1">
      <alignment/>
    </xf>
    <xf numFmtId="41" fontId="0" fillId="0" borderId="0" xfId="0" applyNumberFormat="1" applyFill="1" applyAlignment="1">
      <alignment horizontal="right"/>
    </xf>
    <xf numFmtId="181" fontId="0" fillId="0" borderId="0" xfId="0" applyNumberFormat="1" applyFont="1" applyFill="1" applyBorder="1" applyAlignment="1" quotePrefix="1">
      <alignment horizontal="right"/>
    </xf>
    <xf numFmtId="181" fontId="0" fillId="0" borderId="0" xfId="0" applyNumberFormat="1" applyFill="1" applyAlignment="1">
      <alignment/>
    </xf>
    <xf numFmtId="186" fontId="0" fillId="0" borderId="0" xfId="0" applyNumberFormat="1" applyFont="1" applyFill="1" applyBorder="1" applyAlignment="1">
      <alignment/>
    </xf>
    <xf numFmtId="41" fontId="0" fillId="0" borderId="0" xfId="57" applyNumberFormat="1" applyFont="1" applyFill="1" applyAlignment="1">
      <alignment horizontal="right"/>
    </xf>
    <xf numFmtId="186" fontId="0" fillId="0" borderId="11" xfId="0" applyNumberFormat="1" applyFont="1" applyFill="1" applyBorder="1" applyAlignment="1">
      <alignment/>
    </xf>
    <xf numFmtId="41" fontId="0" fillId="0" borderId="11" xfId="0" applyNumberFormat="1" applyFont="1" applyFill="1" applyBorder="1" applyAlignment="1">
      <alignment horizontal="right"/>
    </xf>
    <xf numFmtId="186" fontId="0" fillId="0" borderId="0" xfId="57" applyNumberFormat="1" applyFont="1" applyFill="1" applyBorder="1" applyAlignment="1">
      <alignment/>
    </xf>
    <xf numFmtId="41" fontId="0" fillId="0" borderId="0" xfId="57" applyNumberFormat="1" applyFont="1" applyFill="1" applyBorder="1" applyAlignment="1">
      <alignment horizontal="right"/>
    </xf>
    <xf numFmtId="186" fontId="0" fillId="0" borderId="0" xfId="57" applyNumberFormat="1" applyFont="1" applyFill="1" applyAlignment="1">
      <alignment/>
    </xf>
    <xf numFmtId="186" fontId="0" fillId="0" borderId="0" xfId="57" applyNumberFormat="1" applyFont="1" applyFill="1" applyBorder="1" applyAlignment="1">
      <alignment horizontal="right"/>
    </xf>
    <xf numFmtId="181" fontId="0" fillId="0" borderId="0" xfId="0" applyNumberFormat="1" applyFont="1" applyFill="1" applyBorder="1" applyAlignment="1">
      <alignment horizontal="right"/>
    </xf>
    <xf numFmtId="186" fontId="0" fillId="0" borderId="11" xfId="57" applyNumberFormat="1" applyFont="1" applyFill="1" applyBorder="1" applyAlignment="1">
      <alignment/>
    </xf>
    <xf numFmtId="41" fontId="0" fillId="0" borderId="11" xfId="57" applyNumberFormat="1" applyFont="1" applyFill="1" applyBorder="1" applyAlignment="1">
      <alignment horizontal="right"/>
    </xf>
    <xf numFmtId="0" fontId="22" fillId="0" borderId="12" xfId="0" applyFont="1" applyFill="1" applyBorder="1" applyAlignment="1">
      <alignment horizontal="center"/>
    </xf>
    <xf numFmtId="186" fontId="20" fillId="0" borderId="12" xfId="57" applyNumberFormat="1" applyFont="1" applyFill="1" applyBorder="1" applyAlignment="1">
      <alignment/>
    </xf>
    <xf numFmtId="41" fontId="20" fillId="0" borderId="12" xfId="57" applyNumberFormat="1" applyFont="1" applyFill="1" applyBorder="1" applyAlignment="1">
      <alignment horizontal="right"/>
    </xf>
    <xf numFmtId="41" fontId="0" fillId="0" borderId="0" xfId="57" applyNumberFormat="1" applyFill="1" applyBorder="1" applyAlignment="1">
      <alignment horizontal="right"/>
    </xf>
    <xf numFmtId="181" fontId="20" fillId="0" borderId="0" xfId="0" applyNumberFormat="1" applyFont="1" applyFill="1" applyBorder="1" applyAlignment="1" quotePrefix="1">
      <alignment horizontal="right"/>
    </xf>
    <xf numFmtId="41" fontId="0" fillId="0" borderId="0" xfId="57" applyNumberFormat="1" applyFill="1" applyAlignment="1">
      <alignment horizontal="right"/>
    </xf>
    <xf numFmtId="186" fontId="0" fillId="0" borderId="12" xfId="57" applyNumberFormat="1" applyFont="1" applyFill="1" applyBorder="1" applyAlignment="1">
      <alignment/>
    </xf>
    <xf numFmtId="41" fontId="0" fillId="0" borderId="12" xfId="57" applyNumberFormat="1" applyFill="1" applyBorder="1" applyAlignment="1">
      <alignment horizontal="right"/>
    </xf>
    <xf numFmtId="186" fontId="20" fillId="0" borderId="0" xfId="57" applyNumberFormat="1" applyFont="1" applyFill="1" applyBorder="1" applyAlignment="1">
      <alignment/>
    </xf>
    <xf numFmtId="186" fontId="20" fillId="0" borderId="10" xfId="0" applyNumberFormat="1" applyFont="1" applyFill="1" applyBorder="1" applyAlignment="1">
      <alignment/>
    </xf>
    <xf numFmtId="41" fontId="20" fillId="0" borderId="10" xfId="0" applyNumberFormat="1" applyFont="1" applyFill="1" applyBorder="1" applyAlignment="1">
      <alignment horizontal="right"/>
    </xf>
    <xf numFmtId="41" fontId="0" fillId="0" borderId="0" xfId="57" applyNumberFormat="1" applyFont="1" applyFill="1" applyBorder="1" applyAlignment="1">
      <alignment horizontal="center"/>
    </xf>
    <xf numFmtId="176" fontId="0" fillId="0" borderId="0" xfId="57" applyNumberFormat="1" applyFill="1" applyBorder="1" applyAlignment="1">
      <alignment horizontal="center"/>
    </xf>
    <xf numFmtId="41" fontId="41" fillId="0" borderId="0" xfId="0" applyNumberFormat="1" applyFont="1" applyFill="1" applyBorder="1" applyAlignment="1" quotePrefix="1">
      <alignment horizontal="center"/>
    </xf>
    <xf numFmtId="41" fontId="20" fillId="0" borderId="0" xfId="0" applyNumberFormat="1" applyFont="1" applyFill="1" applyBorder="1" applyAlignment="1">
      <alignment horizontal="center"/>
    </xf>
    <xf numFmtId="176" fontId="0" fillId="0" borderId="0" xfId="0" applyNumberFormat="1" applyFill="1" applyAlignment="1">
      <alignment horizontal="center"/>
    </xf>
    <xf numFmtId="184" fontId="0" fillId="0" borderId="0" xfId="57" applyNumberFormat="1" applyFill="1" applyBorder="1" applyAlignment="1">
      <alignment horizontal="center"/>
    </xf>
    <xf numFmtId="184" fontId="34" fillId="0" borderId="0" xfId="57" applyNumberFormat="1" applyFont="1" applyFill="1" applyBorder="1" applyAlignment="1">
      <alignment horizontal="center"/>
    </xf>
    <xf numFmtId="0" fontId="23" fillId="0" borderId="0" xfId="0" applyFont="1" applyFill="1" applyBorder="1" applyAlignment="1">
      <alignment/>
    </xf>
    <xf numFmtId="184" fontId="43" fillId="0" borderId="0" xfId="0" applyNumberFormat="1" applyFont="1" applyFill="1" applyBorder="1" applyAlignment="1">
      <alignment horizontal="center"/>
    </xf>
    <xf numFmtId="184" fontId="0" fillId="0" borderId="0" xfId="0" applyNumberFormat="1" applyFont="1" applyFill="1" applyBorder="1" applyAlignment="1" quotePrefix="1">
      <alignment horizontal="left"/>
    </xf>
    <xf numFmtId="184" fontId="43" fillId="0" borderId="0" xfId="57" applyNumberFormat="1" applyFont="1" applyFill="1" applyBorder="1" applyAlignment="1">
      <alignment horizontal="center"/>
    </xf>
    <xf numFmtId="184" fontId="0" fillId="0" borderId="0" xfId="0" applyNumberFormat="1" applyFill="1" applyAlignment="1">
      <alignment/>
    </xf>
    <xf numFmtId="184" fontId="0" fillId="0" borderId="0" xfId="0" applyNumberFormat="1" applyFont="1" applyFill="1" applyBorder="1" applyAlignment="1">
      <alignment horizontal="left"/>
    </xf>
    <xf numFmtId="184" fontId="0" fillId="0" borderId="0" xfId="0" applyNumberFormat="1" applyFont="1" applyFill="1" applyBorder="1" applyAlignment="1">
      <alignment/>
    </xf>
    <xf numFmtId="184" fontId="41" fillId="0" borderId="0" xfId="0" applyNumberFormat="1" applyFont="1" applyFill="1" applyBorder="1" applyAlignment="1">
      <alignment/>
    </xf>
    <xf numFmtId="184" fontId="0" fillId="0" borderId="0" xfId="57" applyNumberFormat="1" applyFont="1" applyFill="1" applyBorder="1" applyAlignment="1">
      <alignment horizontal="left"/>
    </xf>
    <xf numFmtId="184" fontId="41" fillId="0" borderId="0" xfId="0" applyNumberFormat="1" applyFont="1" applyFill="1" applyBorder="1" applyAlignment="1" quotePrefix="1">
      <alignment horizontal="center"/>
    </xf>
    <xf numFmtId="177" fontId="20" fillId="0" borderId="0" xfId="57" applyNumberFormat="1" applyFont="1" applyFill="1" applyBorder="1" applyAlignment="1">
      <alignment horizontal="right"/>
    </xf>
    <xf numFmtId="177" fontId="0" fillId="0" borderId="0" xfId="57" applyNumberFormat="1" applyFont="1" applyFill="1" applyAlignment="1">
      <alignment horizontal="right"/>
    </xf>
    <xf numFmtId="0" fontId="29" fillId="0" borderId="0" xfId="0" applyFont="1" applyFill="1" applyAlignment="1">
      <alignment horizontal="left"/>
    </xf>
    <xf numFmtId="0" fontId="21" fillId="0" borderId="0" xfId="0" applyFont="1" applyFill="1" applyBorder="1" applyAlignment="1">
      <alignment horizontal="left"/>
    </xf>
    <xf numFmtId="0" fontId="0" fillId="0" borderId="0" xfId="0" applyFill="1" applyBorder="1" applyAlignment="1">
      <alignment horizontal="center"/>
    </xf>
    <xf numFmtId="0" fontId="22" fillId="0" borderId="10" xfId="0" applyFont="1" applyFill="1" applyBorder="1" applyAlignment="1">
      <alignment/>
    </xf>
    <xf numFmtId="0" fontId="22" fillId="0" borderId="0" xfId="0" applyFont="1" applyFill="1" applyBorder="1" applyAlignment="1">
      <alignment/>
    </xf>
    <xf numFmtId="49" fontId="20" fillId="0" borderId="0" xfId="0" applyNumberFormat="1" applyFont="1" applyFill="1" applyBorder="1" applyAlignment="1">
      <alignment/>
    </xf>
    <xf numFmtId="49" fontId="29" fillId="0" borderId="0" xfId="0" applyNumberFormat="1" applyFont="1" applyFill="1" applyBorder="1" applyAlignment="1">
      <alignment/>
    </xf>
    <xf numFmtId="0" fontId="29" fillId="0" borderId="0" xfId="0" applyFont="1" applyFill="1" applyBorder="1" applyAlignment="1">
      <alignment horizontal="center"/>
    </xf>
    <xf numFmtId="49" fontId="20" fillId="0" borderId="12" xfId="0" applyNumberFormat="1" applyFont="1" applyFill="1" applyBorder="1" applyAlignment="1">
      <alignment horizontal="center"/>
    </xf>
    <xf numFmtId="0" fontId="29" fillId="0" borderId="0" xfId="0" applyFont="1" applyFill="1" applyBorder="1" applyAlignment="1">
      <alignment/>
    </xf>
    <xf numFmtId="0" fontId="29" fillId="0" borderId="0" xfId="0" applyFont="1" applyFill="1" applyBorder="1" applyAlignment="1">
      <alignment/>
    </xf>
    <xf numFmtId="192" fontId="27" fillId="0" borderId="0" xfId="0" applyNumberFormat="1" applyFont="1" applyFill="1" applyBorder="1" applyAlignment="1">
      <alignment horizontal="right"/>
    </xf>
    <xf numFmtId="192" fontId="27" fillId="0" borderId="12" xfId="0" applyNumberFormat="1" applyFont="1" applyFill="1" applyBorder="1" applyAlignment="1">
      <alignment horizontal="right"/>
    </xf>
    <xf numFmtId="192" fontId="27" fillId="0" borderId="10" xfId="0" applyNumberFormat="1" applyFont="1" applyFill="1" applyBorder="1" applyAlignment="1">
      <alignment horizontal="right"/>
    </xf>
    <xf numFmtId="49" fontId="0" fillId="0" borderId="0" xfId="0" applyNumberFormat="1" applyFill="1" applyAlignment="1">
      <alignment textRotation="180"/>
    </xf>
    <xf numFmtId="0" fontId="22" fillId="0" borderId="0" xfId="0" applyFont="1" applyFill="1" applyBorder="1" applyAlignment="1">
      <alignment/>
    </xf>
    <xf numFmtId="0" fontId="22" fillId="0" borderId="0" xfId="0" applyFont="1" applyFill="1" applyAlignment="1">
      <alignment/>
    </xf>
    <xf numFmtId="192" fontId="0" fillId="0" borderId="10" xfId="0" applyNumberFormat="1" applyFont="1" applyFill="1" applyBorder="1" applyAlignment="1">
      <alignment/>
    </xf>
    <xf numFmtId="0" fontId="22" fillId="0" borderId="10" xfId="0" applyFont="1" applyFill="1" applyBorder="1" applyAlignment="1">
      <alignment/>
    </xf>
    <xf numFmtId="192" fontId="0" fillId="0" borderId="10" xfId="0" applyNumberFormat="1" applyFont="1" applyFill="1" applyBorder="1" applyAlignment="1">
      <alignment horizontal="center"/>
    </xf>
    <xf numFmtId="184" fontId="0" fillId="0" borderId="10" xfId="0" applyNumberFormat="1" applyFill="1" applyBorder="1" applyAlignment="1">
      <alignment horizontal="right"/>
    </xf>
    <xf numFmtId="177" fontId="0" fillId="0" borderId="0" xfId="57" applyNumberFormat="1" applyFont="1" applyFill="1" applyAlignment="1">
      <alignment horizontal="right"/>
    </xf>
    <xf numFmtId="176" fontId="22" fillId="0" borderId="0" xfId="57" applyNumberFormat="1" applyFont="1" applyFill="1" applyBorder="1" applyAlignment="1">
      <alignment horizontal="center"/>
    </xf>
    <xf numFmtId="176" fontId="0" fillId="0" borderId="0" xfId="57" applyNumberFormat="1" applyFont="1" applyFill="1" applyBorder="1" applyAlignment="1">
      <alignment/>
    </xf>
    <xf numFmtId="177" fontId="0" fillId="0" borderId="0" xfId="57" applyNumberFormat="1" applyFont="1" applyFill="1" applyBorder="1" applyAlignment="1">
      <alignment horizontal="right"/>
    </xf>
    <xf numFmtId="192" fontId="20" fillId="0" borderId="12" xfId="0" applyNumberFormat="1" applyFont="1" applyFill="1" applyBorder="1" applyAlignment="1">
      <alignment/>
    </xf>
    <xf numFmtId="192" fontId="20" fillId="0" borderId="12" xfId="57" applyNumberFormat="1" applyFont="1" applyFill="1" applyBorder="1" applyAlignment="1">
      <alignment horizontal="right"/>
    </xf>
    <xf numFmtId="176" fontId="0" fillId="0" borderId="12" xfId="57" applyNumberFormat="1" applyFont="1" applyFill="1" applyBorder="1" applyAlignment="1">
      <alignment horizontal="center"/>
    </xf>
    <xf numFmtId="192" fontId="20" fillId="0" borderId="0" xfId="0" applyNumberFormat="1" applyFont="1" applyFill="1" applyBorder="1" applyAlignment="1">
      <alignment/>
    </xf>
    <xf numFmtId="192" fontId="20" fillId="0" borderId="0" xfId="57" applyNumberFormat="1" applyFont="1" applyFill="1" applyBorder="1" applyAlignment="1">
      <alignment horizontal="right"/>
    </xf>
    <xf numFmtId="176" fontId="0" fillId="0" borderId="0" xfId="57" applyNumberFormat="1" applyFont="1" applyFill="1" applyBorder="1" applyAlignment="1">
      <alignment horizontal="center"/>
    </xf>
    <xf numFmtId="192" fontId="0" fillId="0" borderId="0" xfId="0" applyNumberFormat="1" applyFont="1" applyFill="1" applyAlignment="1">
      <alignment/>
    </xf>
    <xf numFmtId="192" fontId="43" fillId="0" borderId="0" xfId="0" applyNumberFormat="1" applyFont="1" applyFill="1" applyBorder="1" applyAlignment="1">
      <alignment horizontal="right"/>
    </xf>
    <xf numFmtId="192" fontId="41" fillId="0" borderId="0" xfId="57" applyNumberFormat="1" applyFont="1" applyFill="1" applyAlignment="1">
      <alignment horizontal="right"/>
    </xf>
    <xf numFmtId="192" fontId="20" fillId="0" borderId="0" xfId="0" applyNumberFormat="1" applyFont="1" applyFill="1" applyBorder="1" applyAlignment="1">
      <alignment/>
    </xf>
    <xf numFmtId="192" fontId="20" fillId="0" borderId="12" xfId="0" applyNumberFormat="1" applyFont="1" applyFill="1" applyBorder="1" applyAlignment="1">
      <alignment horizontal="right"/>
    </xf>
    <xf numFmtId="176" fontId="20" fillId="0" borderId="10" xfId="0" applyNumberFormat="1" applyFont="1" applyFill="1" applyBorder="1" applyAlignment="1">
      <alignment horizontal="center"/>
    </xf>
    <xf numFmtId="176" fontId="26" fillId="0" borderId="0" xfId="0" applyNumberFormat="1" applyFont="1" applyFill="1" applyBorder="1" applyAlignment="1">
      <alignment/>
    </xf>
    <xf numFmtId="192" fontId="0" fillId="0" borderId="0" xfId="0" applyNumberFormat="1" applyFont="1" applyFill="1" applyAlignment="1">
      <alignment horizontal="right"/>
    </xf>
    <xf numFmtId="192" fontId="0" fillId="0" borderId="0" xfId="0" applyNumberFormat="1" applyFont="1" applyFill="1" applyBorder="1" applyAlignment="1">
      <alignment horizontal="right"/>
    </xf>
    <xf numFmtId="177" fontId="0" fillId="0" borderId="0" xfId="0" applyNumberFormat="1" applyFont="1" applyFill="1" applyAlignment="1">
      <alignment horizontal="right"/>
    </xf>
    <xf numFmtId="0" fontId="20" fillId="0" borderId="0" xfId="0" applyFont="1" applyFill="1" applyBorder="1" applyAlignment="1">
      <alignment horizontal="center"/>
    </xf>
    <xf numFmtId="0" fontId="20" fillId="0" borderId="12" xfId="0" applyFont="1" applyFill="1" applyBorder="1" applyAlignment="1">
      <alignment horizontal="center"/>
    </xf>
    <xf numFmtId="176" fontId="20" fillId="0" borderId="10" xfId="0" applyNumberFormat="1" applyFont="1" applyFill="1" applyBorder="1" applyAlignment="1">
      <alignment horizontal="center"/>
    </xf>
    <xf numFmtId="176" fontId="20" fillId="0" borderId="10" xfId="0" applyNumberFormat="1" applyFont="1" applyFill="1" applyBorder="1" applyAlignment="1">
      <alignment horizontal="centerContinuous"/>
    </xf>
    <xf numFmtId="176" fontId="23" fillId="0" borderId="0" xfId="0" applyNumberFormat="1" applyFont="1" applyFill="1" applyBorder="1" applyAlignment="1">
      <alignment/>
    </xf>
    <xf numFmtId="0" fontId="0" fillId="0" borderId="0" xfId="0" applyFill="1" applyBorder="1" applyAlignment="1">
      <alignment horizontal="right"/>
    </xf>
    <xf numFmtId="0" fontId="0" fillId="0" borderId="11" xfId="0" applyFill="1" applyBorder="1" applyAlignment="1">
      <alignment horizontal="right"/>
    </xf>
    <xf numFmtId="0" fontId="0" fillId="0" borderId="12" xfId="0" applyFont="1" applyFill="1" applyBorder="1" applyAlignment="1">
      <alignment horizontal="right"/>
    </xf>
    <xf numFmtId="3" fontId="0" fillId="0" borderId="12" xfId="0" applyNumberFormat="1" applyFill="1" applyBorder="1" applyAlignment="1">
      <alignment horizontal="center"/>
    </xf>
    <xf numFmtId="177" fontId="20" fillId="0" borderId="0" xfId="0" applyNumberFormat="1" applyFont="1" applyFill="1" applyBorder="1" applyAlignment="1">
      <alignment horizontal="centerContinuous"/>
    </xf>
    <xf numFmtId="0" fontId="20" fillId="0" borderId="0" xfId="0" applyFont="1" applyFill="1" applyAlignment="1">
      <alignment horizontal="left"/>
    </xf>
    <xf numFmtId="0" fontId="0" fillId="0" borderId="0" xfId="0" applyFont="1" applyFill="1" applyBorder="1" applyAlignment="1">
      <alignment horizontal="centerContinuous"/>
    </xf>
    <xf numFmtId="176" fontId="0" fillId="0" borderId="0" xfId="56" applyNumberFormat="1" applyFont="1" applyFill="1" applyBorder="1" applyAlignment="1">
      <alignment horizontal="centerContinuous"/>
    </xf>
    <xf numFmtId="176" fontId="0" fillId="0" borderId="0" xfId="0" applyNumberFormat="1" applyFont="1" applyFill="1" applyBorder="1" applyAlignment="1">
      <alignment horizontal="centerContinuous"/>
    </xf>
    <xf numFmtId="0" fontId="20" fillId="0" borderId="0" xfId="0" applyFont="1" applyFill="1" applyBorder="1" applyAlignment="1">
      <alignment horizontal="centerContinuous"/>
    </xf>
    <xf numFmtId="0" fontId="40" fillId="0" borderId="0" xfId="0" applyFont="1" applyFill="1" applyAlignment="1">
      <alignment horizontal="center"/>
    </xf>
    <xf numFmtId="0" fontId="0" fillId="0" borderId="10" xfId="0" applyFill="1" applyBorder="1" applyAlignment="1">
      <alignment horizontal="center"/>
    </xf>
    <xf numFmtId="176" fontId="40" fillId="0" borderId="0" xfId="56" applyNumberFormat="1" applyFont="1" applyFill="1" applyBorder="1" applyAlignment="1">
      <alignment horizontal="center"/>
    </xf>
    <xf numFmtId="0" fontId="0" fillId="0" borderId="13" xfId="0" applyFill="1" applyBorder="1" applyAlignment="1">
      <alignment/>
    </xf>
    <xf numFmtId="0" fontId="22" fillId="0" borderId="13" xfId="0" applyFont="1" applyFill="1" applyBorder="1" applyAlignment="1">
      <alignment horizontal="center"/>
    </xf>
    <xf numFmtId="176" fontId="40" fillId="0" borderId="13" xfId="0" applyNumberFormat="1" applyFont="1" applyFill="1" applyBorder="1" applyAlignment="1">
      <alignment horizontal="center"/>
    </xf>
    <xf numFmtId="0" fontId="21" fillId="0" borderId="0" xfId="0" applyFont="1" applyFill="1" applyBorder="1" applyAlignment="1">
      <alignment/>
    </xf>
    <xf numFmtId="0" fontId="44" fillId="0" borderId="0" xfId="0" applyFont="1" applyFill="1" applyBorder="1" applyAlignment="1">
      <alignment horizontal="center"/>
    </xf>
    <xf numFmtId="0" fontId="21" fillId="0" borderId="0" xfId="0" applyFont="1" applyFill="1" applyBorder="1" applyAlignment="1">
      <alignment horizontal="center"/>
    </xf>
    <xf numFmtId="184" fontId="0" fillId="0" borderId="10" xfId="0" applyNumberFormat="1" applyFont="1" applyFill="1" applyBorder="1" applyAlignment="1">
      <alignment/>
    </xf>
    <xf numFmtId="184" fontId="0" fillId="0" borderId="0" xfId="0" applyNumberFormat="1" applyFont="1" applyFill="1" applyBorder="1" applyAlignment="1">
      <alignment/>
    </xf>
    <xf numFmtId="192" fontId="22" fillId="0" borderId="0" xfId="56" applyNumberFormat="1" applyFont="1" applyFill="1" applyBorder="1" applyAlignment="1">
      <alignment horizontal="right"/>
    </xf>
    <xf numFmtId="176" fontId="40" fillId="0" borderId="0" xfId="0" applyNumberFormat="1" applyFont="1" applyFill="1" applyAlignment="1">
      <alignment horizontal="center"/>
    </xf>
    <xf numFmtId="184" fontId="40" fillId="0" borderId="0" xfId="0" applyNumberFormat="1" applyFont="1" applyFill="1" applyAlignment="1">
      <alignment horizontal="center"/>
    </xf>
    <xf numFmtId="176" fontId="22" fillId="0" borderId="12" xfId="56" applyNumberFormat="1" applyFont="1" applyFill="1" applyBorder="1" applyAlignment="1">
      <alignment horizontal="center"/>
    </xf>
    <xf numFmtId="184" fontId="40" fillId="0" borderId="12" xfId="0" applyNumberFormat="1" applyFont="1" applyFill="1" applyBorder="1" applyAlignment="1">
      <alignment horizontal="center"/>
    </xf>
    <xf numFmtId="184" fontId="40" fillId="0" borderId="0" xfId="0" applyNumberFormat="1" applyFont="1" applyFill="1" applyBorder="1" applyAlignment="1">
      <alignment horizontal="center"/>
    </xf>
    <xf numFmtId="184" fontId="40" fillId="0" borderId="10" xfId="56" applyNumberFormat="1" applyFont="1" applyFill="1" applyBorder="1" applyAlignment="1">
      <alignment horizontal="center"/>
    </xf>
    <xf numFmtId="192" fontId="22" fillId="0" borderId="0" xfId="0" applyNumberFormat="1" applyFont="1" applyFill="1" applyBorder="1" applyAlignment="1">
      <alignment horizontal="center"/>
    </xf>
    <xf numFmtId="192" fontId="22" fillId="0" borderId="10" xfId="0" applyNumberFormat="1" applyFont="1" applyFill="1" applyBorder="1" applyAlignment="1">
      <alignment horizontal="center"/>
    </xf>
    <xf numFmtId="176" fontId="20" fillId="0" borderId="0" xfId="56" applyNumberFormat="1" applyFont="1" applyFill="1" applyAlignment="1">
      <alignment horizontal="left"/>
    </xf>
    <xf numFmtId="0" fontId="0" fillId="0" borderId="0" xfId="0" applyFont="1" applyFill="1" applyAlignment="1" applyProtection="1">
      <alignment/>
      <protection locked="0"/>
    </xf>
    <xf numFmtId="184" fontId="20" fillId="0" borderId="0" xfId="0" applyNumberFormat="1" applyFont="1" applyFill="1" applyAlignment="1">
      <alignment/>
    </xf>
    <xf numFmtId="0" fontId="20" fillId="0" borderId="0" xfId="0" applyFont="1" applyFill="1" applyAlignment="1">
      <alignment/>
    </xf>
    <xf numFmtId="0" fontId="28" fillId="0" borderId="0" xfId="0" applyFont="1" applyFill="1" applyAlignment="1">
      <alignment/>
    </xf>
    <xf numFmtId="177" fontId="20" fillId="0" borderId="0" xfId="0" applyNumberFormat="1" applyFont="1" applyFill="1" applyAlignment="1">
      <alignment horizontal="center"/>
    </xf>
    <xf numFmtId="0" fontId="21" fillId="0" borderId="0" xfId="0" applyFont="1" applyFill="1" applyBorder="1" applyAlignment="1">
      <alignment/>
    </xf>
    <xf numFmtId="0" fontId="21" fillId="0" borderId="10" xfId="0" applyFont="1" applyFill="1" applyBorder="1" applyAlignment="1">
      <alignment/>
    </xf>
    <xf numFmtId="0" fontId="20" fillId="0" borderId="10" xfId="0" applyFont="1" applyFill="1" applyBorder="1" applyAlignment="1">
      <alignment horizontal="center"/>
    </xf>
    <xf numFmtId="0" fontId="20" fillId="0" borderId="10" xfId="0" applyFont="1" applyFill="1" applyBorder="1" applyAlignment="1">
      <alignment/>
    </xf>
    <xf numFmtId="3" fontId="20" fillId="0" borderId="10" xfId="0" applyNumberFormat="1" applyFont="1" applyFill="1" applyBorder="1" applyAlignment="1">
      <alignment horizontal="center"/>
    </xf>
    <xf numFmtId="0" fontId="20" fillId="0" borderId="0" xfId="0" applyFont="1" applyFill="1" applyBorder="1" applyAlignment="1">
      <alignment horizontal="left"/>
    </xf>
    <xf numFmtId="0" fontId="0" fillId="0" borderId="0" xfId="0" applyFont="1" applyFill="1" applyBorder="1" applyAlignment="1">
      <alignment horizontal="left"/>
    </xf>
    <xf numFmtId="176" fontId="0" fillId="0" borderId="0" xfId="0" applyNumberFormat="1" applyFont="1" applyFill="1" applyBorder="1" applyAlignment="1">
      <alignment horizontal="right"/>
    </xf>
    <xf numFmtId="176" fontId="40" fillId="0" borderId="0" xfId="0" applyNumberFormat="1" applyFont="1" applyFill="1" applyAlignment="1">
      <alignment horizontal="center"/>
    </xf>
    <xf numFmtId="176" fontId="0" fillId="0" borderId="0" xfId="0" applyNumberFormat="1" applyFont="1" applyFill="1" applyAlignment="1">
      <alignment horizontal="center"/>
    </xf>
    <xf numFmtId="176" fontId="0" fillId="0" borderId="0" xfId="0" applyNumberFormat="1" applyFont="1" applyFill="1" applyAlignment="1">
      <alignment horizontal="right"/>
    </xf>
    <xf numFmtId="192" fontId="0" fillId="0" borderId="11" xfId="0" applyNumberFormat="1" applyFont="1" applyFill="1" applyBorder="1" applyAlignment="1">
      <alignment horizontal="right"/>
    </xf>
    <xf numFmtId="0" fontId="0" fillId="0" borderId="11" xfId="0" applyFont="1" applyFill="1" applyBorder="1" applyAlignment="1">
      <alignment horizontal="center"/>
    </xf>
    <xf numFmtId="176" fontId="0" fillId="0" borderId="11" xfId="0" applyNumberFormat="1" applyFont="1" applyFill="1" applyBorder="1" applyAlignment="1">
      <alignment horizontal="right"/>
    </xf>
    <xf numFmtId="176" fontId="0" fillId="0" borderId="11" xfId="0" applyNumberFormat="1" applyFont="1" applyFill="1" applyBorder="1" applyAlignment="1">
      <alignment horizontal="center"/>
    </xf>
    <xf numFmtId="0" fontId="32" fillId="0" borderId="0" xfId="0" applyFont="1" applyFill="1" applyBorder="1" applyAlignment="1">
      <alignment horizontal="center"/>
    </xf>
    <xf numFmtId="192" fontId="20" fillId="0" borderId="0" xfId="0" applyNumberFormat="1" applyFont="1" applyFill="1" applyBorder="1" applyAlignment="1">
      <alignment horizontal="right"/>
    </xf>
    <xf numFmtId="192" fontId="20" fillId="0" borderId="10" xfId="0" applyNumberFormat="1" applyFont="1" applyFill="1" applyBorder="1" applyAlignment="1">
      <alignment horizontal="right"/>
    </xf>
    <xf numFmtId="0" fontId="0" fillId="0" borderId="0" xfId="0" applyFont="1" applyFill="1" applyBorder="1" applyAlignment="1">
      <alignment horizontal="right"/>
    </xf>
    <xf numFmtId="3" fontId="20" fillId="0" borderId="0" xfId="0" applyNumberFormat="1" applyFont="1" applyFill="1" applyBorder="1" applyAlignment="1">
      <alignment horizontal="center"/>
    </xf>
    <xf numFmtId="192" fontId="20" fillId="0" borderId="0" xfId="0" applyNumberFormat="1" applyFont="1" applyFill="1" applyAlignment="1">
      <alignment horizontal="right"/>
    </xf>
    <xf numFmtId="0" fontId="26" fillId="0" borderId="0" xfId="0" applyFont="1" applyFill="1" applyAlignment="1">
      <alignment horizontal="center"/>
    </xf>
    <xf numFmtId="176" fontId="0" fillId="0" borderId="0" xfId="57" applyNumberFormat="1" applyFont="1" applyFill="1" applyAlignment="1">
      <alignment horizontal="right"/>
    </xf>
    <xf numFmtId="181" fontId="0" fillId="0" borderId="0" xfId="0" applyNumberFormat="1" applyFont="1" applyFill="1" applyAlignment="1">
      <alignment horizontal="right"/>
    </xf>
    <xf numFmtId="181" fontId="0" fillId="0" borderId="0" xfId="0" applyNumberFormat="1" applyFont="1" applyFill="1" applyAlignment="1">
      <alignment/>
    </xf>
    <xf numFmtId="181" fontId="41" fillId="0" borderId="0" xfId="57" applyNumberFormat="1" applyFont="1" applyFill="1" applyAlignment="1">
      <alignment horizontal="right"/>
    </xf>
    <xf numFmtId="181" fontId="0" fillId="0" borderId="0" xfId="0" applyNumberFormat="1" applyFill="1" applyBorder="1" applyAlignment="1">
      <alignment/>
    </xf>
    <xf numFmtId="181" fontId="22" fillId="0" borderId="0" xfId="0" applyNumberFormat="1" applyFont="1" applyFill="1" applyBorder="1" applyAlignment="1">
      <alignment/>
    </xf>
    <xf numFmtId="0" fontId="29" fillId="0" borderId="0" xfId="0" applyFont="1" applyFill="1" applyAlignment="1">
      <alignment horizontal="centerContinuous"/>
    </xf>
    <xf numFmtId="0" fontId="46" fillId="0" borderId="0" xfId="0" applyFont="1" applyFill="1" applyAlignment="1">
      <alignment/>
    </xf>
    <xf numFmtId="192" fontId="46" fillId="0" borderId="0" xfId="0" applyNumberFormat="1" applyFont="1" applyFill="1" applyAlignment="1">
      <alignment horizontal="right"/>
    </xf>
    <xf numFmtId="181" fontId="0" fillId="0" borderId="0" xfId="0" applyNumberFormat="1" applyFont="1" applyFill="1" applyAlignment="1">
      <alignment horizontal="center"/>
    </xf>
    <xf numFmtId="181" fontId="0" fillId="0" borderId="0" xfId="0" applyNumberFormat="1" applyFont="1" applyFill="1" applyBorder="1" applyAlignment="1">
      <alignment horizontal="right"/>
    </xf>
    <xf numFmtId="181" fontId="41" fillId="0" borderId="0" xfId="57" applyNumberFormat="1" applyFont="1" applyFill="1" applyBorder="1" applyAlignment="1">
      <alignment horizontal="right"/>
    </xf>
    <xf numFmtId="181" fontId="0" fillId="0" borderId="11" xfId="0" applyNumberFormat="1" applyFont="1" applyFill="1" applyBorder="1" applyAlignment="1">
      <alignment horizontal="right"/>
    </xf>
    <xf numFmtId="181" fontId="0" fillId="0" borderId="11" xfId="0" applyNumberFormat="1" applyFont="1" applyFill="1" applyBorder="1" applyAlignment="1">
      <alignment/>
    </xf>
    <xf numFmtId="181" fontId="41" fillId="0" borderId="11" xfId="57" applyNumberFormat="1" applyFont="1" applyFill="1" applyBorder="1" applyAlignment="1">
      <alignment horizontal="right"/>
    </xf>
    <xf numFmtId="181" fontId="0" fillId="0" borderId="0" xfId="0" applyNumberFormat="1" applyFont="1" applyFill="1" applyBorder="1" applyAlignment="1">
      <alignment/>
    </xf>
    <xf numFmtId="0" fontId="20" fillId="0" borderId="11" xfId="0" applyFont="1" applyFill="1" applyBorder="1" applyAlignment="1">
      <alignment/>
    </xf>
    <xf numFmtId="192" fontId="20" fillId="0" borderId="11" xfId="0" applyNumberFormat="1" applyFont="1" applyFill="1" applyBorder="1" applyAlignment="1">
      <alignment horizontal="right"/>
    </xf>
    <xf numFmtId="176" fontId="0" fillId="0" borderId="11" xfId="57" applyNumberFormat="1" applyFont="1" applyFill="1" applyBorder="1" applyAlignment="1">
      <alignment horizontal="right"/>
    </xf>
    <xf numFmtId="176" fontId="0" fillId="0" borderId="0" xfId="57" applyNumberFormat="1" applyFont="1" applyFill="1" applyBorder="1" applyAlignment="1">
      <alignment horizontal="right"/>
    </xf>
    <xf numFmtId="176" fontId="0" fillId="0" borderId="0" xfId="57" applyNumberFormat="1" applyFont="1" applyFill="1" applyBorder="1" applyAlignment="1">
      <alignment horizontal="center"/>
    </xf>
    <xf numFmtId="181" fontId="34" fillId="0" borderId="0" xfId="0" applyNumberFormat="1" applyFont="1" applyFill="1" applyAlignment="1">
      <alignment horizontal="right"/>
    </xf>
    <xf numFmtId="181" fontId="34" fillId="0" borderId="0" xfId="57" applyNumberFormat="1" applyFont="1" applyFill="1" applyBorder="1" applyAlignment="1">
      <alignment horizontal="right"/>
    </xf>
    <xf numFmtId="176" fontId="0" fillId="0" borderId="11" xfId="57" applyNumberFormat="1" applyFont="1" applyFill="1" applyBorder="1" applyAlignment="1">
      <alignment horizontal="center"/>
    </xf>
    <xf numFmtId="192" fontId="20" fillId="0" borderId="11" xfId="0" applyNumberFormat="1" applyFont="1" applyFill="1" applyBorder="1" applyAlignment="1">
      <alignment horizontal="right"/>
    </xf>
    <xf numFmtId="176" fontId="20" fillId="0" borderId="10" xfId="57" applyNumberFormat="1" applyFont="1" applyFill="1" applyBorder="1" applyAlignment="1">
      <alignment horizontal="right"/>
    </xf>
    <xf numFmtId="176" fontId="0" fillId="0" borderId="10" xfId="57" applyNumberFormat="1" applyFont="1" applyFill="1" applyBorder="1" applyAlignment="1">
      <alignment horizontal="center"/>
    </xf>
    <xf numFmtId="181" fontId="20" fillId="0" borderId="10" xfId="0" applyNumberFormat="1" applyFont="1" applyFill="1" applyBorder="1" applyAlignment="1">
      <alignment horizontal="right"/>
    </xf>
    <xf numFmtId="181" fontId="0" fillId="0" borderId="10" xfId="0" applyNumberFormat="1" applyFont="1" applyFill="1" applyBorder="1" applyAlignment="1">
      <alignment/>
    </xf>
    <xf numFmtId="181" fontId="41" fillId="0" borderId="10" xfId="57" applyNumberFormat="1" applyFont="1" applyFill="1" applyBorder="1" applyAlignment="1">
      <alignment horizontal="right"/>
    </xf>
    <xf numFmtId="0" fontId="27" fillId="0" borderId="0" xfId="0" applyFont="1" applyFill="1" applyBorder="1" applyAlignment="1">
      <alignment horizontal="left"/>
    </xf>
    <xf numFmtId="0" fontId="20" fillId="0" borderId="12" xfId="0" applyFont="1" applyFill="1" applyBorder="1" applyAlignment="1">
      <alignment/>
    </xf>
    <xf numFmtId="0" fontId="20" fillId="0" borderId="10" xfId="0" applyFont="1" applyFill="1" applyBorder="1" applyAlignment="1">
      <alignment horizontal="center"/>
    </xf>
    <xf numFmtId="177" fontId="20" fillId="0" borderId="12" xfId="0" applyNumberFormat="1" applyFont="1" applyFill="1" applyBorder="1" applyAlignment="1">
      <alignment horizontal="right"/>
    </xf>
    <xf numFmtId="0" fontId="20" fillId="0" borderId="11" xfId="0" applyFont="1" applyFill="1" applyBorder="1" applyAlignment="1">
      <alignment horizontal="left"/>
    </xf>
    <xf numFmtId="0" fontId="21" fillId="0" borderId="11" xfId="0" applyFont="1" applyFill="1" applyBorder="1" applyAlignment="1">
      <alignment/>
    </xf>
    <xf numFmtId="0" fontId="20" fillId="0" borderId="11" xfId="0" applyFont="1" applyFill="1" applyBorder="1" applyAlignment="1">
      <alignment horizontal="center"/>
    </xf>
    <xf numFmtId="0" fontId="20" fillId="0" borderId="11" xfId="0" applyFont="1" applyFill="1" applyBorder="1" applyAlignment="1">
      <alignment/>
    </xf>
    <xf numFmtId="0" fontId="20" fillId="0" borderId="14" xfId="0" applyFont="1" applyFill="1" applyBorder="1" applyAlignment="1">
      <alignment/>
    </xf>
    <xf numFmtId="0" fontId="32" fillId="0" borderId="14" xfId="0" applyFont="1" applyFill="1" applyBorder="1" applyAlignment="1">
      <alignment horizontal="center"/>
    </xf>
    <xf numFmtId="192" fontId="20" fillId="0" borderId="14" xfId="0" applyNumberFormat="1" applyFont="1" applyFill="1" applyBorder="1" applyAlignment="1">
      <alignment horizontal="right"/>
    </xf>
    <xf numFmtId="0" fontId="0" fillId="0" borderId="14" xfId="0" applyFont="1" applyFill="1" applyBorder="1" applyAlignment="1">
      <alignment horizontal="center"/>
    </xf>
    <xf numFmtId="176" fontId="0" fillId="0" borderId="14" xfId="57" applyNumberFormat="1" applyFont="1" applyFill="1" applyBorder="1" applyAlignment="1">
      <alignment horizontal="right"/>
    </xf>
    <xf numFmtId="176" fontId="0" fillId="0" borderId="14" xfId="57" applyNumberFormat="1" applyFont="1" applyFill="1" applyBorder="1" applyAlignment="1">
      <alignment horizontal="center"/>
    </xf>
    <xf numFmtId="181" fontId="0" fillId="0" borderId="14" xfId="0" applyNumberFormat="1" applyFont="1" applyFill="1" applyBorder="1" applyAlignment="1">
      <alignment horizontal="right"/>
    </xf>
    <xf numFmtId="181" fontId="0" fillId="0" borderId="14" xfId="0" applyNumberFormat="1" applyFont="1" applyFill="1" applyBorder="1" applyAlignment="1">
      <alignment/>
    </xf>
    <xf numFmtId="181" fontId="41" fillId="0" borderId="14" xfId="57" applyNumberFormat="1" applyFont="1" applyFill="1" applyBorder="1" applyAlignment="1">
      <alignment horizontal="right"/>
    </xf>
    <xf numFmtId="0" fontId="31" fillId="0" borderId="0" xfId="0" applyFont="1" applyFill="1" applyBorder="1" applyAlignment="1">
      <alignment horizontal="left"/>
    </xf>
    <xf numFmtId="0" fontId="27" fillId="0" borderId="12" xfId="0" applyFont="1" applyFill="1" applyBorder="1" applyAlignment="1">
      <alignment/>
    </xf>
    <xf numFmtId="0" fontId="31" fillId="0" borderId="12"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vertical="justify" textRotation="180"/>
    </xf>
    <xf numFmtId="176" fontId="20" fillId="0" borderId="0" xfId="0" applyNumberFormat="1" applyFont="1" applyFill="1" applyAlignment="1">
      <alignment horizontal="centerContinuous"/>
    </xf>
    <xf numFmtId="0" fontId="47" fillId="0" borderId="0" xfId="0" applyFont="1" applyFill="1" applyAlignment="1">
      <alignment horizontal="left"/>
    </xf>
    <xf numFmtId="176" fontId="20" fillId="0" borderId="12" xfId="0" applyNumberFormat="1" applyFont="1" applyFill="1" applyBorder="1" applyAlignment="1">
      <alignment horizontal="center"/>
    </xf>
    <xf numFmtId="0" fontId="47" fillId="0" borderId="0" xfId="0" applyFont="1" applyFill="1" applyBorder="1" applyAlignment="1">
      <alignment horizontal="left"/>
    </xf>
    <xf numFmtId="176" fontId="20" fillId="0" borderId="0" xfId="0" applyNumberFormat="1" applyFont="1" applyFill="1" applyBorder="1" applyAlignment="1">
      <alignment horizontal="center"/>
    </xf>
    <xf numFmtId="176" fontId="0" fillId="0" borderId="0" xfId="0" applyNumberFormat="1" applyFont="1" applyFill="1" applyBorder="1" applyAlignment="1">
      <alignment/>
    </xf>
    <xf numFmtId="176" fontId="20" fillId="0" borderId="0" xfId="0" applyNumberFormat="1" applyFont="1" applyFill="1" applyBorder="1" applyAlignment="1">
      <alignment horizontal="centerContinuous"/>
    </xf>
    <xf numFmtId="0" fontId="28" fillId="0" borderId="10" xfId="0" applyFont="1" applyFill="1" applyBorder="1" applyAlignment="1">
      <alignment/>
    </xf>
    <xf numFmtId="177" fontId="22" fillId="0" borderId="0" xfId="0" applyNumberFormat="1" applyFont="1" applyFill="1" applyAlignment="1">
      <alignment horizontal="center"/>
    </xf>
    <xf numFmtId="0" fontId="0" fillId="0" borderId="0" xfId="0" applyFont="1" applyFill="1" applyAlignment="1">
      <alignment/>
    </xf>
    <xf numFmtId="192" fontId="0" fillId="0" borderId="0" xfId="0" applyNumberFormat="1" applyFont="1" applyFill="1" applyAlignment="1">
      <alignment/>
    </xf>
    <xf numFmtId="192" fontId="0" fillId="0" borderId="0" xfId="0" applyNumberFormat="1" applyFont="1" applyFill="1" applyAlignment="1">
      <alignment horizontal="right"/>
    </xf>
    <xf numFmtId="0" fontId="0" fillId="0" borderId="0" xfId="0" applyFont="1" applyFill="1" applyBorder="1" applyAlignment="1">
      <alignment/>
    </xf>
    <xf numFmtId="0" fontId="26" fillId="0" borderId="0" xfId="0" applyFont="1" applyFill="1" applyAlignment="1">
      <alignment/>
    </xf>
    <xf numFmtId="0" fontId="0" fillId="0" borderId="11" xfId="0" applyFont="1" applyFill="1" applyBorder="1" applyAlignment="1">
      <alignment/>
    </xf>
    <xf numFmtId="192" fontId="0" fillId="0" borderId="11" xfId="0" applyNumberFormat="1" applyFont="1" applyFill="1" applyBorder="1" applyAlignment="1">
      <alignment horizontal="right"/>
    </xf>
    <xf numFmtId="192" fontId="0" fillId="0" borderId="0" xfId="0" applyNumberFormat="1" applyFont="1" applyFill="1" applyBorder="1" applyAlignment="1">
      <alignment horizontal="right"/>
    </xf>
    <xf numFmtId="0" fontId="0" fillId="0" borderId="10" xfId="0" applyFont="1" applyFill="1" applyBorder="1" applyAlignment="1">
      <alignment/>
    </xf>
    <xf numFmtId="0" fontId="20" fillId="0" borderId="12" xfId="0" applyFont="1" applyFill="1" applyBorder="1" applyAlignment="1">
      <alignment horizontal="left"/>
    </xf>
    <xf numFmtId="0" fontId="26" fillId="0" borderId="0" xfId="0" applyFont="1" applyFill="1" applyBorder="1" applyAlignment="1">
      <alignment horizontal="left"/>
    </xf>
    <xf numFmtId="0" fontId="0" fillId="0" borderId="11" xfId="0" applyFont="1" applyFill="1" applyBorder="1" applyAlignment="1">
      <alignment horizontal="left"/>
    </xf>
    <xf numFmtId="0" fontId="20" fillId="0" borderId="11" xfId="0" applyFont="1" applyFill="1" applyBorder="1" applyAlignment="1">
      <alignment horizontal="left" wrapText="1"/>
    </xf>
    <xf numFmtId="176" fontId="0" fillId="0" borderId="0" xfId="57" applyNumberFormat="1" applyFont="1" applyFill="1" applyAlignment="1">
      <alignment horizontal="centerContinuous"/>
    </xf>
    <xf numFmtId="176" fontId="20" fillId="0" borderId="12" xfId="57" applyNumberFormat="1" applyFont="1" applyFill="1" applyBorder="1" applyAlignment="1">
      <alignment horizontal="center"/>
    </xf>
    <xf numFmtId="176" fontId="0" fillId="0" borderId="0" xfId="57" applyNumberFormat="1" applyFont="1" applyFill="1" applyAlignment="1">
      <alignment/>
    </xf>
    <xf numFmtId="49" fontId="20" fillId="0" borderId="0" xfId="57" applyNumberFormat="1" applyFont="1" applyFill="1" applyBorder="1" applyAlignment="1">
      <alignment/>
    </xf>
    <xf numFmtId="49" fontId="20" fillId="0" borderId="14" xfId="57" applyNumberFormat="1" applyFont="1" applyFill="1" applyBorder="1" applyAlignment="1">
      <alignment horizontal="center"/>
    </xf>
    <xf numFmtId="49" fontId="20" fillId="0" borderId="14" xfId="57" applyNumberFormat="1" applyFont="1" applyFill="1" applyBorder="1" applyAlignment="1">
      <alignment/>
    </xf>
    <xf numFmtId="177" fontId="20" fillId="0" borderId="12" xfId="57" applyNumberFormat="1" applyFont="1" applyFill="1" applyBorder="1" applyAlignment="1">
      <alignment horizontal="right"/>
    </xf>
    <xf numFmtId="192" fontId="41" fillId="0" borderId="0" xfId="57" applyNumberFormat="1" applyFont="1" applyFill="1" applyBorder="1" applyAlignment="1">
      <alignment horizontal="right"/>
    </xf>
    <xf numFmtId="177" fontId="41" fillId="0" borderId="0" xfId="57" applyNumberFormat="1" applyFont="1" applyFill="1" applyAlignment="1">
      <alignment horizontal="right"/>
    </xf>
    <xf numFmtId="177" fontId="0" fillId="0" borderId="11" xfId="57" applyNumberFormat="1" applyFont="1" applyFill="1" applyBorder="1" applyAlignment="1">
      <alignment horizontal="right"/>
    </xf>
    <xf numFmtId="176" fontId="23" fillId="0" borderId="11" xfId="57" applyNumberFormat="1" applyFont="1" applyFill="1" applyBorder="1" applyAlignment="1">
      <alignment/>
    </xf>
    <xf numFmtId="176" fontId="23" fillId="0" borderId="0" xfId="57" applyNumberFormat="1" applyFont="1" applyFill="1" applyBorder="1" applyAlignment="1">
      <alignment/>
    </xf>
    <xf numFmtId="176" fontId="23" fillId="0" borderId="12" xfId="57" applyNumberFormat="1" applyFont="1" applyFill="1" applyBorder="1" applyAlignment="1">
      <alignment/>
    </xf>
    <xf numFmtId="177" fontId="0" fillId="0" borderId="12" xfId="57" applyNumberFormat="1" applyFont="1" applyFill="1" applyBorder="1" applyAlignment="1">
      <alignment horizontal="right"/>
    </xf>
    <xf numFmtId="176" fontId="23" fillId="0" borderId="12" xfId="0" applyNumberFormat="1" applyFont="1" applyFill="1" applyBorder="1" applyAlignment="1">
      <alignment/>
    </xf>
    <xf numFmtId="176" fontId="24" fillId="0" borderId="10" xfId="57" applyNumberFormat="1" applyFont="1" applyFill="1" applyBorder="1" applyAlignment="1">
      <alignment/>
    </xf>
    <xf numFmtId="181" fontId="20" fillId="0" borderId="10" xfId="57" applyNumberFormat="1" applyFont="1" applyFill="1" applyBorder="1" applyAlignment="1">
      <alignment horizontal="right"/>
    </xf>
    <xf numFmtId="0" fontId="23" fillId="0" borderId="0" xfId="0" applyFont="1" applyFill="1" applyBorder="1" applyAlignment="1">
      <alignment/>
    </xf>
    <xf numFmtId="0" fontId="23" fillId="0" borderId="0" xfId="0" applyFont="1" applyFill="1" applyAlignment="1">
      <alignment/>
    </xf>
    <xf numFmtId="176" fontId="20" fillId="0" borderId="11" xfId="0" applyNumberFormat="1" applyFont="1" applyFill="1" applyBorder="1" applyAlignment="1">
      <alignment horizontal="right"/>
    </xf>
    <xf numFmtId="0" fontId="20" fillId="0" borderId="12" xfId="0" applyFont="1" applyFill="1" applyBorder="1" applyAlignment="1">
      <alignment/>
    </xf>
    <xf numFmtId="0" fontId="23" fillId="0" borderId="0" xfId="0" applyFont="1" applyFill="1" applyBorder="1" applyAlignment="1">
      <alignment/>
    </xf>
    <xf numFmtId="0" fontId="20" fillId="0" borderId="14" xfId="0" applyFont="1" applyFill="1" applyBorder="1" applyAlignment="1">
      <alignment horizontal="center"/>
    </xf>
    <xf numFmtId="0" fontId="20" fillId="0" borderId="14" xfId="0" applyFont="1" applyFill="1" applyBorder="1" applyAlignment="1">
      <alignment/>
    </xf>
    <xf numFmtId="186" fontId="0" fillId="0" borderId="12" xfId="0" applyNumberFormat="1" applyFill="1" applyBorder="1" applyAlignment="1">
      <alignment/>
    </xf>
    <xf numFmtId="186" fontId="0" fillId="0" borderId="11" xfId="0" applyNumberFormat="1" applyFill="1" applyBorder="1" applyAlignment="1">
      <alignment/>
    </xf>
    <xf numFmtId="181" fontId="0" fillId="0" borderId="0" xfId="0" applyNumberFormat="1" applyFill="1" applyAlignment="1">
      <alignment horizontal="centerContinuous"/>
    </xf>
    <xf numFmtId="181" fontId="22" fillId="0" borderId="0" xfId="0" applyNumberFormat="1" applyFont="1" applyFill="1" applyAlignment="1">
      <alignment horizontal="centerContinuous"/>
    </xf>
    <xf numFmtId="0" fontId="22" fillId="0" borderId="0" xfId="0" applyFont="1" applyFill="1" applyAlignment="1">
      <alignment horizontal="centerContinuous"/>
    </xf>
    <xf numFmtId="0" fontId="39" fillId="0" borderId="0" xfId="0" applyFont="1" applyFill="1" applyBorder="1" applyAlignment="1">
      <alignment/>
    </xf>
    <xf numFmtId="181" fontId="20" fillId="0" borderId="0" xfId="0" applyNumberFormat="1" applyFont="1" applyFill="1" applyAlignment="1">
      <alignment horizontal="center"/>
    </xf>
    <xf numFmtId="181" fontId="29" fillId="0" borderId="0" xfId="0" applyNumberFormat="1" applyFont="1" applyFill="1" applyAlignment="1">
      <alignment horizontal="center"/>
    </xf>
    <xf numFmtId="0" fontId="39" fillId="0" borderId="10" xfId="0" applyFont="1" applyFill="1" applyBorder="1" applyAlignment="1">
      <alignment/>
    </xf>
    <xf numFmtId="0" fontId="20" fillId="0" borderId="10" xfId="0" applyNumberFormat="1" applyFont="1" applyFill="1" applyBorder="1" applyAlignment="1">
      <alignment horizontal="center"/>
    </xf>
    <xf numFmtId="181" fontId="29" fillId="0" borderId="10" xfId="0" applyNumberFormat="1" applyFont="1" applyFill="1" applyBorder="1" applyAlignment="1">
      <alignment horizontal="center"/>
    </xf>
    <xf numFmtId="0" fontId="21" fillId="0" borderId="0" xfId="0" applyFont="1" applyFill="1" applyAlignment="1">
      <alignment vertical="center" wrapText="1"/>
    </xf>
    <xf numFmtId="0" fontId="31" fillId="0" borderId="0" xfId="0" applyFont="1" applyFill="1" applyBorder="1" applyAlignment="1">
      <alignment horizontal="centerContinuous"/>
    </xf>
    <xf numFmtId="181" fontId="22" fillId="0" borderId="0" xfId="0" applyNumberFormat="1" applyFont="1" applyFill="1" applyAlignment="1">
      <alignment/>
    </xf>
    <xf numFmtId="181" fontId="0" fillId="0" borderId="0" xfId="0" applyNumberFormat="1" applyFill="1" applyAlignment="1">
      <alignment horizontal="center"/>
    </xf>
    <xf numFmtId="41" fontId="20" fillId="0" borderId="10" xfId="0" applyNumberFormat="1" applyFont="1" applyFill="1" applyBorder="1" applyAlignment="1">
      <alignment horizontal="center"/>
    </xf>
    <xf numFmtId="41" fontId="20" fillId="0" borderId="14" xfId="0" applyNumberFormat="1" applyFont="1" applyFill="1" applyBorder="1" applyAlignment="1">
      <alignment horizontal="center"/>
    </xf>
    <xf numFmtId="192" fontId="20" fillId="0" borderId="12" xfId="0" applyNumberFormat="1" applyFont="1" applyFill="1" applyBorder="1" applyAlignment="1" quotePrefix="1">
      <alignment horizontal="right"/>
    </xf>
    <xf numFmtId="186" fontId="20" fillId="0" borderId="13" xfId="55" applyNumberFormat="1" applyFont="1" applyFill="1" applyBorder="1" applyAlignment="1">
      <alignment/>
    </xf>
    <xf numFmtId="0" fontId="30" fillId="0" borderId="14" xfId="0" applyFont="1" applyFill="1" applyBorder="1" applyAlignment="1">
      <alignment horizontal="center"/>
    </xf>
    <xf numFmtId="0" fontId="0" fillId="0" borderId="14" xfId="0" applyFont="1" applyFill="1" applyBorder="1" applyAlignment="1">
      <alignment wrapText="1"/>
    </xf>
    <xf numFmtId="0" fontId="23" fillId="0" borderId="0" xfId="0" applyFont="1" applyFill="1" applyBorder="1" applyAlignment="1">
      <alignment horizontal="left"/>
    </xf>
    <xf numFmtId="0" fontId="20" fillId="0" borderId="0" xfId="0" applyFont="1" applyFill="1" applyAlignment="1">
      <alignment horizontal="right"/>
    </xf>
    <xf numFmtId="3" fontId="0" fillId="0" borderId="0" xfId="0" applyNumberFormat="1" applyFill="1" applyAlignment="1">
      <alignment horizontal="center"/>
    </xf>
    <xf numFmtId="3" fontId="0" fillId="0" borderId="12" xfId="0" applyNumberFormat="1" applyFill="1" applyBorder="1" applyAlignment="1">
      <alignment/>
    </xf>
    <xf numFmtId="3" fontId="0" fillId="0" borderId="0" xfId="0" applyNumberFormat="1" applyFill="1" applyAlignment="1">
      <alignment/>
    </xf>
    <xf numFmtId="0" fontId="21" fillId="0" borderId="0" xfId="0" applyFont="1" applyFill="1" applyAlignment="1">
      <alignment/>
    </xf>
    <xf numFmtId="3" fontId="0" fillId="0" borderId="0" xfId="0" applyNumberFormat="1" applyFont="1" applyFill="1" applyBorder="1" applyAlignment="1">
      <alignment/>
    </xf>
    <xf numFmtId="3" fontId="0" fillId="0" borderId="0" xfId="0" applyNumberFormat="1" applyFont="1" applyFill="1" applyBorder="1" applyAlignment="1">
      <alignment horizontal="right"/>
    </xf>
    <xf numFmtId="0" fontId="48" fillId="0" borderId="0" xfId="0" applyFont="1" applyFill="1" applyAlignment="1">
      <alignment horizontal="right"/>
    </xf>
    <xf numFmtId="176" fontId="21" fillId="0" borderId="0" xfId="0" applyNumberFormat="1" applyFont="1" applyFill="1" applyBorder="1" applyAlignment="1">
      <alignment/>
    </xf>
    <xf numFmtId="176" fontId="0" fillId="0" borderId="0" xfId="57" applyNumberFormat="1" applyFont="1" applyFill="1" applyBorder="1" applyAlignment="1">
      <alignment horizontal="centerContinuous"/>
    </xf>
    <xf numFmtId="176" fontId="0" fillId="0" borderId="0" xfId="57" applyNumberFormat="1" applyFill="1" applyAlignment="1">
      <alignment horizontal="centerContinuous"/>
    </xf>
    <xf numFmtId="49" fontId="20" fillId="0" borderId="10" xfId="60" applyNumberFormat="1" applyFont="1" applyFill="1" applyBorder="1" applyAlignment="1">
      <alignment horizontal="center"/>
    </xf>
    <xf numFmtId="187" fontId="0" fillId="0" borderId="0" xfId="57" applyNumberFormat="1" applyFont="1" applyFill="1" applyBorder="1" applyAlignment="1">
      <alignment horizontal="right"/>
    </xf>
    <xf numFmtId="187" fontId="0" fillId="0" borderId="0" xfId="57" applyNumberFormat="1" applyFont="1" applyFill="1" applyAlignment="1">
      <alignment horizontal="right"/>
    </xf>
    <xf numFmtId="49" fontId="20" fillId="0" borderId="0" xfId="0" applyNumberFormat="1" applyFont="1" applyFill="1" applyBorder="1" applyAlignment="1">
      <alignment horizontal="left"/>
    </xf>
    <xf numFmtId="187" fontId="0" fillId="0" borderId="11" xfId="57" applyNumberFormat="1" applyFont="1" applyFill="1" applyBorder="1" applyAlignment="1">
      <alignment horizontal="right"/>
    </xf>
    <xf numFmtId="177" fontId="41" fillId="0" borderId="0" xfId="57" applyNumberFormat="1" applyFont="1" applyFill="1" applyBorder="1" applyAlignment="1">
      <alignment horizontal="center"/>
    </xf>
    <xf numFmtId="187" fontId="0" fillId="0" borderId="0" xfId="0" applyNumberFormat="1" applyFill="1" applyAlignment="1">
      <alignment/>
    </xf>
    <xf numFmtId="187" fontId="0" fillId="0" borderId="12" xfId="57" applyNumberFormat="1" applyFont="1" applyFill="1" applyBorder="1" applyAlignment="1">
      <alignment horizontal="right"/>
    </xf>
    <xf numFmtId="187" fontId="20" fillId="0" borderId="0" xfId="0" applyNumberFormat="1" applyFont="1" applyFill="1" applyBorder="1" applyAlignment="1">
      <alignment/>
    </xf>
    <xf numFmtId="187" fontId="0" fillId="0" borderId="10" xfId="57" applyNumberFormat="1" applyFont="1" applyFill="1" applyBorder="1" applyAlignment="1">
      <alignment horizontal="right"/>
    </xf>
    <xf numFmtId="0" fontId="0" fillId="0" borderId="0" xfId="0" applyFill="1" applyAlignment="1" applyProtection="1">
      <alignment/>
      <protection locked="0"/>
    </xf>
    <xf numFmtId="0" fontId="26" fillId="0" borderId="0" xfId="0" applyFont="1" applyFill="1" applyAlignment="1">
      <alignment/>
    </xf>
    <xf numFmtId="176" fontId="26" fillId="0" borderId="0" xfId="0" applyNumberFormat="1" applyFont="1" applyFill="1" applyAlignment="1">
      <alignment/>
    </xf>
    <xf numFmtId="0" fontId="20" fillId="0" borderId="15" xfId="0" applyFont="1" applyFill="1" applyBorder="1" applyAlignment="1">
      <alignment horizontal="left"/>
    </xf>
    <xf numFmtId="0" fontId="32" fillId="0" borderId="15" xfId="0" applyFont="1" applyFill="1" applyBorder="1" applyAlignment="1">
      <alignment horizontal="left"/>
    </xf>
    <xf numFmtId="192" fontId="20" fillId="0" borderId="15" xfId="0" applyNumberFormat="1" applyFont="1" applyFill="1" applyBorder="1" applyAlignment="1">
      <alignment horizontal="right"/>
    </xf>
    <xf numFmtId="0" fontId="0" fillId="0" borderId="15" xfId="0" applyFont="1" applyFill="1" applyBorder="1" applyAlignment="1">
      <alignment horizontal="center"/>
    </xf>
    <xf numFmtId="176" fontId="20" fillId="0" borderId="15" xfId="0" applyNumberFormat="1" applyFont="1" applyFill="1" applyBorder="1" applyAlignment="1">
      <alignment horizontal="right"/>
    </xf>
    <xf numFmtId="176" fontId="0" fillId="0" borderId="15" xfId="0" applyNumberFormat="1" applyFont="1" applyFill="1" applyBorder="1" applyAlignment="1">
      <alignment horizontal="center"/>
    </xf>
    <xf numFmtId="0" fontId="20" fillId="0" borderId="12" xfId="0" applyFont="1" applyFill="1" applyBorder="1" applyAlignment="1">
      <alignment horizontal="center"/>
    </xf>
    <xf numFmtId="0" fontId="20" fillId="0" borderId="0" xfId="64" applyFont="1" applyFill="1" applyAlignment="1">
      <alignment horizontal="center"/>
      <protection/>
    </xf>
    <xf numFmtId="0" fontId="20" fillId="0" borderId="0" xfId="0" applyFont="1" applyFill="1" applyAlignment="1">
      <alignment horizontal="right"/>
    </xf>
    <xf numFmtId="0" fontId="0" fillId="0" borderId="0" xfId="0" applyFill="1" applyBorder="1" applyAlignment="1">
      <alignment textRotation="180"/>
    </xf>
    <xf numFmtId="169" fontId="0" fillId="0" borderId="0" xfId="0" applyNumberFormat="1" applyFill="1" applyBorder="1" applyAlignment="1">
      <alignment/>
    </xf>
    <xf numFmtId="186" fontId="22" fillId="0" borderId="0" xfId="0" applyNumberFormat="1" applyFont="1" applyFill="1" applyBorder="1" applyAlignment="1">
      <alignment/>
    </xf>
    <xf numFmtId="186" fontId="0" fillId="0" borderId="12" xfId="0" applyNumberFormat="1" applyFont="1" applyFill="1" applyBorder="1" applyAlignment="1">
      <alignment/>
    </xf>
    <xf numFmtId="0" fontId="0" fillId="0" borderId="0" xfId="64" applyFont="1" applyFill="1" applyBorder="1" applyAlignment="1">
      <alignment horizontal="left" wrapText="1"/>
      <protection/>
    </xf>
    <xf numFmtId="0" fontId="0" fillId="0" borderId="0" xfId="64" applyFont="1" applyFill="1" applyAlignment="1">
      <alignment horizontal="left" wrapText="1"/>
      <protection/>
    </xf>
    <xf numFmtId="176" fontId="22" fillId="0" borderId="0" xfId="64" applyNumberFormat="1" applyFont="1" applyFill="1" applyBorder="1" applyAlignment="1">
      <alignment horizontal="left"/>
      <protection/>
    </xf>
    <xf numFmtId="0" fontId="0" fillId="0" borderId="0" xfId="64" applyFont="1" applyFill="1" applyBorder="1" applyAlignment="1">
      <alignment horizontal="left"/>
      <protection/>
    </xf>
    <xf numFmtId="0" fontId="0" fillId="0" borderId="0" xfId="64" applyFill="1">
      <alignment/>
      <protection/>
    </xf>
    <xf numFmtId="0" fontId="20" fillId="0" borderId="0" xfId="64" applyFont="1" applyFill="1" applyBorder="1" applyAlignment="1">
      <alignment horizontal="centerContinuous"/>
      <protection/>
    </xf>
    <xf numFmtId="0" fontId="20" fillId="0" borderId="0" xfId="64" applyFont="1" applyFill="1" applyBorder="1" applyAlignment="1">
      <alignment horizontal="center"/>
      <protection/>
    </xf>
    <xf numFmtId="0" fontId="0" fillId="0" borderId="0" xfId="64" applyFill="1" applyBorder="1" applyAlignment="1">
      <alignment horizontal="center"/>
      <protection/>
    </xf>
    <xf numFmtId="0" fontId="0" fillId="0" borderId="0" xfId="64" applyFont="1" applyFill="1" applyBorder="1" applyAlignment="1">
      <alignment horizontal="centerContinuous"/>
      <protection/>
    </xf>
    <xf numFmtId="0" fontId="20" fillId="0" borderId="10" xfId="64" applyFont="1" applyFill="1" applyBorder="1">
      <alignment/>
      <protection/>
    </xf>
    <xf numFmtId="0" fontId="20" fillId="0" borderId="10" xfId="64" applyFont="1" applyFill="1" applyBorder="1" applyAlignment="1">
      <alignment horizontal="center"/>
      <protection/>
    </xf>
    <xf numFmtId="0" fontId="20" fillId="0" borderId="0" xfId="64" applyFont="1" applyFill="1" applyBorder="1">
      <alignment/>
      <protection/>
    </xf>
    <xf numFmtId="0" fontId="0" fillId="0" borderId="0" xfId="64" applyFill="1" applyBorder="1">
      <alignment/>
      <protection/>
    </xf>
    <xf numFmtId="0" fontId="27" fillId="0" borderId="0" xfId="64" applyFont="1" applyFill="1">
      <alignment/>
      <protection/>
    </xf>
    <xf numFmtId="0" fontId="22" fillId="0" borderId="0" xfId="64" applyFont="1" applyFill="1" applyBorder="1" applyAlignment="1">
      <alignment horizontal="center"/>
      <protection/>
    </xf>
    <xf numFmtId="0" fontId="31" fillId="0" borderId="0" xfId="64" applyFont="1" applyFill="1" applyBorder="1">
      <alignment/>
      <protection/>
    </xf>
    <xf numFmtId="0" fontId="20" fillId="0" borderId="0" xfId="64" applyFont="1" applyFill="1" applyBorder="1" applyAlignment="1">
      <alignment/>
      <protection/>
    </xf>
    <xf numFmtId="0" fontId="0" fillId="0" borderId="0" xfId="64" applyFont="1" applyFill="1" applyBorder="1" applyAlignment="1">
      <alignment/>
      <protection/>
    </xf>
    <xf numFmtId="192" fontId="22" fillId="0" borderId="0" xfId="64" applyNumberFormat="1" applyFont="1" applyFill="1" applyBorder="1" applyAlignment="1">
      <alignment horizontal="center"/>
      <protection/>
    </xf>
    <xf numFmtId="192" fontId="0" fillId="0" borderId="0" xfId="64" applyNumberFormat="1" applyFont="1" applyFill="1" applyBorder="1" applyAlignment="1">
      <alignment horizontal="right"/>
      <protection/>
    </xf>
    <xf numFmtId="0" fontId="0" fillId="0" borderId="0" xfId="64" applyFill="1" applyAlignment="1">
      <alignment horizontal="left" wrapText="1"/>
      <protection/>
    </xf>
    <xf numFmtId="0" fontId="23" fillId="0" borderId="0" xfId="64" applyFont="1" applyFill="1" applyBorder="1" applyAlignment="1">
      <alignment horizontal="center"/>
      <protection/>
    </xf>
    <xf numFmtId="192" fontId="0" fillId="0" borderId="0" xfId="53" applyNumberFormat="1" applyFont="1" applyFill="1" applyBorder="1" applyAlignment="1">
      <alignment horizontal="right"/>
    </xf>
    <xf numFmtId="49" fontId="20" fillId="0" borderId="0" xfId="64" applyNumberFormat="1" applyFont="1" applyFill="1" applyBorder="1" applyAlignment="1">
      <alignment horizontal="center"/>
      <protection/>
    </xf>
    <xf numFmtId="0" fontId="0" fillId="0" borderId="0" xfId="64" applyFont="1" applyFill="1" applyBorder="1">
      <alignment/>
      <protection/>
    </xf>
    <xf numFmtId="0" fontId="39" fillId="0" borderId="0" xfId="64" applyFont="1" applyFill="1">
      <alignment/>
      <protection/>
    </xf>
    <xf numFmtId="192" fontId="0" fillId="0" borderId="0" xfId="64" applyNumberFormat="1" applyFont="1" applyFill="1" applyAlignment="1">
      <alignment horizontal="right"/>
      <protection/>
    </xf>
    <xf numFmtId="0" fontId="0" fillId="0" borderId="0" xfId="64" applyFill="1" applyAlignment="1">
      <alignment horizontal="center"/>
      <protection/>
    </xf>
    <xf numFmtId="192" fontId="0" fillId="0" borderId="0" xfId="64" applyNumberFormat="1" applyFill="1">
      <alignment/>
      <protection/>
    </xf>
    <xf numFmtId="0" fontId="20" fillId="0" borderId="0" xfId="64" applyFont="1" applyFill="1">
      <alignment/>
      <protection/>
    </xf>
    <xf numFmtId="0" fontId="23" fillId="0" borderId="0" xfId="64" applyFont="1" applyFill="1" applyAlignment="1">
      <alignment horizontal="center"/>
      <protection/>
    </xf>
    <xf numFmtId="0" fontId="0" fillId="0" borderId="0" xfId="64" applyFont="1" applyFill="1">
      <alignment/>
      <protection/>
    </xf>
    <xf numFmtId="3" fontId="0" fillId="0" borderId="0" xfId="64" applyNumberFormat="1" applyFill="1" applyBorder="1">
      <alignment/>
      <protection/>
    </xf>
    <xf numFmtId="0" fontId="27" fillId="0" borderId="0" xfId="64" applyFont="1" applyFill="1" applyAlignment="1">
      <alignment horizontal="center"/>
      <protection/>
    </xf>
    <xf numFmtId="0" fontId="0" fillId="0" borderId="0" xfId="64" applyFont="1" applyFill="1" applyAlignment="1">
      <alignment horizontal="center"/>
      <protection/>
    </xf>
    <xf numFmtId="0" fontId="0" fillId="0" borderId="12" xfId="64" applyFont="1" applyFill="1" applyBorder="1">
      <alignment/>
      <protection/>
    </xf>
    <xf numFmtId="0" fontId="22" fillId="0" borderId="12" xfId="64" applyFont="1" applyFill="1" applyBorder="1" applyAlignment="1">
      <alignment horizontal="center"/>
      <protection/>
    </xf>
    <xf numFmtId="192" fontId="22" fillId="0" borderId="12" xfId="64" applyNumberFormat="1" applyFont="1" applyFill="1" applyBorder="1" applyAlignment="1">
      <alignment horizontal="center"/>
      <protection/>
    </xf>
    <xf numFmtId="192" fontId="0" fillId="0" borderId="12" xfId="64" applyNumberFormat="1" applyFont="1" applyFill="1" applyBorder="1" applyAlignment="1">
      <alignment horizontal="right"/>
      <protection/>
    </xf>
    <xf numFmtId="192" fontId="0" fillId="0" borderId="12" xfId="53" applyNumberFormat="1" applyFont="1" applyFill="1" applyBorder="1" applyAlignment="1">
      <alignment horizontal="right"/>
    </xf>
    <xf numFmtId="0" fontId="0" fillId="0" borderId="10" xfId="64" applyFont="1" applyFill="1" applyBorder="1">
      <alignment/>
      <protection/>
    </xf>
    <xf numFmtId="0" fontId="22" fillId="0" borderId="10" xfId="64" applyFont="1" applyFill="1" applyBorder="1" applyAlignment="1">
      <alignment horizontal="center"/>
      <protection/>
    </xf>
    <xf numFmtId="192" fontId="22" fillId="0" borderId="10" xfId="64" applyNumberFormat="1" applyFont="1" applyFill="1" applyBorder="1" applyAlignment="1">
      <alignment horizontal="center"/>
      <protection/>
    </xf>
    <xf numFmtId="0" fontId="0" fillId="0" borderId="10" xfId="64" applyFont="1" applyFill="1" applyBorder="1" applyAlignment="1">
      <alignment horizontal="center"/>
      <protection/>
    </xf>
    <xf numFmtId="177" fontId="0" fillId="0" borderId="0" xfId="64" applyNumberFormat="1" applyFill="1">
      <alignment/>
      <protection/>
    </xf>
    <xf numFmtId="0" fontId="26" fillId="0" borderId="0" xfId="64" applyFont="1" applyFill="1">
      <alignment/>
      <protection/>
    </xf>
    <xf numFmtId="0" fontId="0" fillId="0" borderId="0" xfId="64" applyFont="1" applyFill="1" applyBorder="1" applyAlignment="1">
      <alignment horizontal="center"/>
      <protection/>
    </xf>
    <xf numFmtId="0" fontId="0" fillId="0" borderId="13" xfId="0" applyFont="1" applyFill="1" applyBorder="1" applyAlignment="1">
      <alignment horizontal="left"/>
    </xf>
    <xf numFmtId="0" fontId="0" fillId="0" borderId="13" xfId="0" applyFont="1" applyFill="1" applyBorder="1" applyAlignment="1">
      <alignment horizontal="right"/>
    </xf>
    <xf numFmtId="192" fontId="0" fillId="0" borderId="13" xfId="0" applyNumberFormat="1" applyFont="1" applyFill="1" applyBorder="1" applyAlignment="1">
      <alignment horizontal="left"/>
    </xf>
    <xf numFmtId="186" fontId="0" fillId="0" borderId="0" xfId="0" applyNumberFormat="1" applyFont="1" applyFill="1" applyBorder="1" applyAlignment="1">
      <alignment horizontal="right"/>
    </xf>
    <xf numFmtId="186" fontId="0" fillId="0" borderId="0" xfId="54" applyNumberFormat="1" applyFont="1" applyFill="1" applyBorder="1" applyAlignment="1">
      <alignment horizontal="right"/>
    </xf>
    <xf numFmtId="186" fontId="0" fillId="0" borderId="0" xfId="0" applyNumberFormat="1" applyFont="1" applyFill="1" applyAlignment="1">
      <alignment horizontal="right"/>
    </xf>
    <xf numFmtId="186" fontId="0" fillId="0" borderId="12" xfId="0" applyNumberFormat="1" applyFont="1" applyFill="1" applyBorder="1" applyAlignment="1">
      <alignment horizontal="right"/>
    </xf>
    <xf numFmtId="186" fontId="20" fillId="0" borderId="10" xfId="0" applyNumberFormat="1" applyFont="1" applyFill="1" applyBorder="1" applyAlignment="1">
      <alignment horizontal="right"/>
    </xf>
    <xf numFmtId="0" fontId="0" fillId="0" borderId="0" xfId="64" applyFill="1" applyAlignment="1">
      <alignment vertical="top"/>
      <protection/>
    </xf>
    <xf numFmtId="0" fontId="20" fillId="0" borderId="0" xfId="64" applyFont="1" applyFill="1" applyAlignment="1">
      <alignment horizontal="centerContinuous" vertical="top"/>
      <protection/>
    </xf>
    <xf numFmtId="0" fontId="20" fillId="0" borderId="0" xfId="64" applyFont="1" applyFill="1" applyAlignment="1">
      <alignment horizontal="centerContinuous"/>
      <protection/>
    </xf>
    <xf numFmtId="0" fontId="0" fillId="0" borderId="0" xfId="64" applyFill="1" applyAlignment="1">
      <alignment horizontal="centerContinuous"/>
      <protection/>
    </xf>
    <xf numFmtId="176" fontId="0" fillId="0" borderId="0" xfId="52" applyNumberFormat="1" applyFill="1" applyAlignment="1">
      <alignment horizontal="centerContinuous"/>
    </xf>
    <xf numFmtId="176" fontId="0" fillId="0" borderId="0" xfId="52" applyNumberFormat="1" applyFont="1" applyFill="1" applyAlignment="1">
      <alignment horizontal="centerContinuous"/>
    </xf>
    <xf numFmtId="0" fontId="0" fillId="0" borderId="0" xfId="64" applyFont="1" applyFill="1" applyAlignment="1">
      <alignment horizontal="centerContinuous"/>
      <protection/>
    </xf>
    <xf numFmtId="176" fontId="22" fillId="0" borderId="0" xfId="64" applyNumberFormat="1" applyFont="1" applyFill="1" applyBorder="1">
      <alignment/>
      <protection/>
    </xf>
    <xf numFmtId="184" fontId="0" fillId="0" borderId="0" xfId="52" applyNumberFormat="1" applyFont="1" applyFill="1" applyBorder="1" applyAlignment="1">
      <alignment horizontal="center"/>
    </xf>
    <xf numFmtId="176" fontId="22" fillId="0" borderId="0" xfId="52" applyNumberFormat="1" applyFont="1" applyFill="1" applyBorder="1" applyAlignment="1">
      <alignment horizontal="center"/>
    </xf>
    <xf numFmtId="176" fontId="0" fillId="0" borderId="0" xfId="52" applyNumberFormat="1" applyFont="1" applyFill="1" applyBorder="1" applyAlignment="1">
      <alignment horizontal="center"/>
    </xf>
    <xf numFmtId="176" fontId="0" fillId="0" borderId="0" xfId="64" applyNumberFormat="1" applyFont="1" applyFill="1" applyBorder="1" applyAlignment="1">
      <alignment horizontal="center"/>
      <protection/>
    </xf>
    <xf numFmtId="0" fontId="20" fillId="0" borderId="0" xfId="64" applyFont="1" applyFill="1" applyAlignment="1">
      <alignment vertical="top"/>
      <protection/>
    </xf>
    <xf numFmtId="176" fontId="0" fillId="0" borderId="0" xfId="64" applyNumberFormat="1" applyFont="1" applyFill="1">
      <alignment/>
      <protection/>
    </xf>
    <xf numFmtId="0" fontId="23" fillId="0" borderId="0" xfId="64" applyFont="1" applyFill="1">
      <alignment/>
      <protection/>
    </xf>
    <xf numFmtId="0" fontId="23" fillId="0" borderId="0" xfId="64" applyFont="1" applyFill="1" applyAlignment="1">
      <alignment vertical="top"/>
      <protection/>
    </xf>
    <xf numFmtId="0" fontId="22" fillId="0" borderId="0" xfId="64" applyFont="1" applyFill="1" applyAlignment="1">
      <alignment horizontal="center" wrapText="1"/>
      <protection/>
    </xf>
    <xf numFmtId="0" fontId="0" fillId="0" borderId="0" xfId="64" applyFont="1" applyFill="1" applyAlignment="1">
      <alignment wrapText="1"/>
      <protection/>
    </xf>
    <xf numFmtId="49" fontId="22" fillId="0" borderId="0" xfId="64" applyNumberFormat="1" applyFont="1" applyFill="1" applyAlignment="1">
      <alignment horizontal="right"/>
      <protection/>
    </xf>
    <xf numFmtId="176" fontId="23" fillId="0" borderId="11" xfId="52" applyNumberFormat="1" applyFont="1" applyFill="1" applyBorder="1" applyAlignment="1">
      <alignment horizontal="center"/>
    </xf>
    <xf numFmtId="176" fontId="0" fillId="0" borderId="0" xfId="64" applyNumberFormat="1" applyFont="1" applyFill="1" applyAlignment="1">
      <alignment horizontal="center"/>
      <protection/>
    </xf>
    <xf numFmtId="0" fontId="33" fillId="0" borderId="0" xfId="64" applyFont="1" applyFill="1">
      <alignment/>
      <protection/>
    </xf>
    <xf numFmtId="0" fontId="33" fillId="0" borderId="0" xfId="64" applyFont="1" applyFill="1" applyAlignment="1">
      <alignment vertical="top"/>
      <protection/>
    </xf>
    <xf numFmtId="0" fontId="42" fillId="0" borderId="0" xfId="64" applyFont="1" applyFill="1" applyBorder="1" applyAlignment="1">
      <alignment horizontal="left"/>
      <protection/>
    </xf>
    <xf numFmtId="0" fontId="42" fillId="0" borderId="0" xfId="64" applyFont="1" applyFill="1" applyBorder="1" applyAlignment="1">
      <alignment horizontal="centerContinuous"/>
      <protection/>
    </xf>
    <xf numFmtId="0" fontId="33" fillId="0" borderId="0" xfId="64" applyFont="1" applyFill="1" applyBorder="1" applyAlignment="1">
      <alignment horizontal="centerContinuous"/>
      <protection/>
    </xf>
    <xf numFmtId="176" fontId="33" fillId="0" borderId="0" xfId="52" applyNumberFormat="1" applyFont="1" applyFill="1" applyBorder="1" applyAlignment="1">
      <alignment horizontal="centerContinuous"/>
    </xf>
    <xf numFmtId="176" fontId="33" fillId="0" borderId="0" xfId="52" applyNumberFormat="1" applyFont="1" applyFill="1" applyBorder="1" applyAlignment="1">
      <alignment horizontal="center"/>
    </xf>
    <xf numFmtId="176" fontId="26" fillId="0" borderId="0" xfId="52" applyNumberFormat="1" applyFont="1" applyFill="1" applyBorder="1" applyAlignment="1">
      <alignment horizontal="center"/>
    </xf>
    <xf numFmtId="176" fontId="26" fillId="0" borderId="0" xfId="64" applyNumberFormat="1" applyFont="1" applyFill="1">
      <alignment/>
      <protection/>
    </xf>
    <xf numFmtId="0" fontId="20" fillId="0" borderId="0" xfId="64" applyFont="1" applyFill="1" applyBorder="1" applyAlignment="1">
      <alignment wrapText="1"/>
      <protection/>
    </xf>
    <xf numFmtId="0" fontId="42" fillId="0" borderId="0" xfId="64" applyFont="1" applyFill="1" applyBorder="1" applyAlignment="1">
      <alignment/>
      <protection/>
    </xf>
    <xf numFmtId="0" fontId="0" fillId="0" borderId="0" xfId="64" applyFont="1" applyFill="1" applyAlignment="1">
      <alignment/>
      <protection/>
    </xf>
    <xf numFmtId="0" fontId="22" fillId="0" borderId="0" xfId="64" applyNumberFormat="1" applyFont="1" applyFill="1" applyAlignment="1">
      <alignment horizontal="center"/>
      <protection/>
    </xf>
    <xf numFmtId="0" fontId="0" fillId="0" borderId="0" xfId="64" applyNumberFormat="1" applyFont="1" applyFill="1" applyAlignment="1">
      <alignment horizontal="center"/>
      <protection/>
    </xf>
    <xf numFmtId="0" fontId="23" fillId="0" borderId="0" xfId="64" applyFont="1" applyFill="1" applyBorder="1" applyAlignment="1">
      <alignment/>
      <protection/>
    </xf>
    <xf numFmtId="0" fontId="23" fillId="0" borderId="12" xfId="64" applyFont="1" applyFill="1" applyBorder="1" applyAlignment="1">
      <alignment/>
      <protection/>
    </xf>
    <xf numFmtId="0" fontId="23" fillId="0" borderId="13" xfId="64" applyFont="1" applyFill="1" applyBorder="1" applyAlignment="1">
      <alignment horizontal="center"/>
      <protection/>
    </xf>
    <xf numFmtId="0" fontId="20" fillId="0" borderId="0" xfId="64" applyFont="1" applyFill="1" applyBorder="1" applyAlignment="1">
      <alignment horizontal="left"/>
      <protection/>
    </xf>
    <xf numFmtId="0" fontId="21" fillId="0" borderId="0" xfId="64" applyFont="1" applyFill="1" applyBorder="1" applyAlignment="1">
      <alignment horizontal="centerContinuous"/>
      <protection/>
    </xf>
    <xf numFmtId="176" fontId="0" fillId="0" borderId="0" xfId="52" applyNumberFormat="1" applyFont="1" applyFill="1" applyBorder="1" applyAlignment="1">
      <alignment horizontal="centerContinuous"/>
    </xf>
    <xf numFmtId="0" fontId="22" fillId="0" borderId="0" xfId="52" applyNumberFormat="1" applyFont="1" applyFill="1" applyBorder="1" applyAlignment="1">
      <alignment horizontal="center"/>
    </xf>
    <xf numFmtId="0" fontId="0" fillId="0" borderId="0" xfId="52" applyNumberFormat="1" applyFont="1" applyFill="1" applyBorder="1" applyAlignment="1">
      <alignment horizontal="center"/>
    </xf>
    <xf numFmtId="0" fontId="20" fillId="0" borderId="0" xfId="64" applyFont="1" applyFill="1" applyAlignment="1">
      <alignment horizontal="left"/>
      <protection/>
    </xf>
    <xf numFmtId="0" fontId="0" fillId="0" borderId="0" xfId="64" applyFont="1" applyFill="1" applyAlignment="1">
      <alignment horizontal="right"/>
      <protection/>
    </xf>
    <xf numFmtId="0" fontId="23" fillId="0" borderId="12" xfId="64" applyFont="1" applyFill="1" applyBorder="1" applyAlignment="1">
      <alignment horizontal="center"/>
      <protection/>
    </xf>
    <xf numFmtId="0" fontId="23" fillId="0" borderId="0" xfId="64" applyFont="1" applyFill="1" applyBorder="1" applyAlignment="1">
      <alignment horizontal="center" vertical="top"/>
      <protection/>
    </xf>
    <xf numFmtId="0" fontId="22" fillId="0" borderId="0" xfId="64" applyNumberFormat="1" applyFont="1" applyFill="1" applyBorder="1" applyAlignment="1">
      <alignment horizontal="center"/>
      <protection/>
    </xf>
    <xf numFmtId="0" fontId="0" fillId="0" borderId="0" xfId="64" applyNumberFormat="1" applyFont="1" applyFill="1" applyBorder="1" applyAlignment="1">
      <alignment horizontal="center"/>
      <protection/>
    </xf>
    <xf numFmtId="0" fontId="22" fillId="0" borderId="0" xfId="64" applyNumberFormat="1" applyFont="1" applyFill="1" applyBorder="1" applyAlignment="1">
      <alignment horizontal="left"/>
      <protection/>
    </xf>
    <xf numFmtId="0" fontId="0" fillId="0" borderId="0" xfId="64" applyNumberFormat="1" applyFont="1" applyFill="1" applyBorder="1" applyAlignment="1">
      <alignment horizontal="left"/>
      <protection/>
    </xf>
    <xf numFmtId="0" fontId="20" fillId="0" borderId="0" xfId="64" applyFont="1" applyFill="1" applyAlignment="1">
      <alignment wrapText="1"/>
      <protection/>
    </xf>
    <xf numFmtId="0" fontId="20" fillId="0" borderId="0" xfId="64" applyFont="1" applyFill="1" applyAlignment="1">
      <alignment horizontal="right" wrapText="1"/>
      <protection/>
    </xf>
    <xf numFmtId="49" fontId="23" fillId="0" borderId="10" xfId="64" applyNumberFormat="1" applyFont="1" applyFill="1" applyBorder="1" applyAlignment="1">
      <alignment horizontal="center"/>
      <protection/>
    </xf>
    <xf numFmtId="0" fontId="0" fillId="0" borderId="0" xfId="64" applyFont="1" applyFill="1" applyBorder="1" applyAlignment="1">
      <alignment horizontal="right"/>
      <protection/>
    </xf>
    <xf numFmtId="0" fontId="22" fillId="0" borderId="0" xfId="64" applyFont="1" applyFill="1" applyAlignment="1">
      <alignment horizontal="center"/>
      <protection/>
    </xf>
    <xf numFmtId="49" fontId="37" fillId="0" borderId="0" xfId="64" applyNumberFormat="1" applyFont="1" applyFill="1" applyBorder="1" applyAlignment="1" quotePrefix="1">
      <alignment horizontal="right"/>
      <protection/>
    </xf>
    <xf numFmtId="0" fontId="22" fillId="0" borderId="0" xfId="64" applyFont="1" applyFill="1" applyBorder="1">
      <alignment/>
      <protection/>
    </xf>
    <xf numFmtId="176" fontId="22" fillId="0" borderId="0" xfId="64" applyNumberFormat="1" applyFont="1" applyFill="1" applyBorder="1" applyAlignment="1">
      <alignment horizontal="center"/>
      <protection/>
    </xf>
    <xf numFmtId="176" fontId="0" fillId="0" borderId="0" xfId="52" applyNumberFormat="1" applyFont="1" applyFill="1" applyBorder="1" applyAlignment="1">
      <alignment horizontal="right"/>
    </xf>
    <xf numFmtId="176" fontId="22" fillId="0" borderId="0" xfId="64" applyNumberFormat="1" applyFont="1" applyFill="1" applyBorder="1" applyAlignment="1">
      <alignment horizontal="right"/>
      <protection/>
    </xf>
    <xf numFmtId="176" fontId="23" fillId="0" borderId="0" xfId="52" applyNumberFormat="1" applyFont="1" applyFill="1" applyBorder="1" applyAlignment="1">
      <alignment horizontal="center"/>
    </xf>
    <xf numFmtId="176" fontId="23" fillId="0" borderId="0" xfId="64" applyNumberFormat="1" applyFont="1" applyFill="1" applyBorder="1" applyAlignment="1">
      <alignment horizontal="center"/>
      <protection/>
    </xf>
    <xf numFmtId="176" fontId="23" fillId="0" borderId="12" xfId="52" applyNumberFormat="1" applyFont="1" applyFill="1" applyBorder="1" applyAlignment="1">
      <alignment horizontal="center"/>
    </xf>
    <xf numFmtId="176" fontId="23" fillId="0" borderId="12" xfId="64" applyNumberFormat="1" applyFont="1" applyFill="1" applyBorder="1" applyAlignment="1">
      <alignment horizontal="center"/>
      <protection/>
    </xf>
    <xf numFmtId="176" fontId="23" fillId="0" borderId="13" xfId="52" applyNumberFormat="1" applyFont="1" applyFill="1" applyBorder="1" applyAlignment="1">
      <alignment horizontal="center"/>
    </xf>
    <xf numFmtId="176" fontId="23" fillId="0" borderId="13" xfId="64" applyNumberFormat="1" applyFont="1" applyFill="1" applyBorder="1" applyAlignment="1">
      <alignment horizontal="center"/>
      <protection/>
    </xf>
    <xf numFmtId="176" fontId="23" fillId="0" borderId="16" xfId="52" applyNumberFormat="1" applyFont="1" applyFill="1" applyBorder="1" applyAlignment="1">
      <alignment horizontal="center"/>
    </xf>
    <xf numFmtId="176" fontId="23" fillId="0" borderId="16" xfId="64" applyNumberFormat="1" applyFont="1" applyFill="1" applyBorder="1" applyAlignment="1">
      <alignment horizontal="center"/>
      <protection/>
    </xf>
    <xf numFmtId="0" fontId="0" fillId="0" borderId="0" xfId="64" applyFill="1" applyBorder="1" applyAlignment="1">
      <alignment vertical="top"/>
      <protection/>
    </xf>
    <xf numFmtId="0" fontId="0" fillId="0" borderId="10" xfId="64" applyFont="1" applyFill="1" applyBorder="1" applyAlignment="1">
      <alignment/>
      <protection/>
    </xf>
    <xf numFmtId="0" fontId="24" fillId="0" borderId="10" xfId="64" applyFont="1" applyFill="1" applyBorder="1" applyAlignment="1">
      <alignment horizontal="center"/>
      <protection/>
    </xf>
    <xf numFmtId="0" fontId="22" fillId="0" borderId="0" xfId="64" applyFont="1" applyFill="1" applyAlignment="1">
      <alignment/>
      <protection/>
    </xf>
    <xf numFmtId="176" fontId="22" fillId="0" borderId="0" xfId="64" applyNumberFormat="1" applyFont="1" applyFill="1" applyAlignment="1">
      <alignment horizontal="center"/>
      <protection/>
    </xf>
    <xf numFmtId="176" fontId="23" fillId="0" borderId="14" xfId="52" applyNumberFormat="1" applyFont="1" applyFill="1" applyBorder="1" applyAlignment="1">
      <alignment horizontal="center"/>
    </xf>
    <xf numFmtId="176" fontId="0" fillId="0" borderId="0" xfId="64" applyNumberFormat="1" applyFont="1" applyFill="1" applyBorder="1" applyAlignment="1">
      <alignment horizontal="left"/>
      <protection/>
    </xf>
    <xf numFmtId="0" fontId="22" fillId="0" borderId="0" xfId="64" applyFont="1" applyFill="1" applyAlignment="1">
      <alignment horizontal="right"/>
      <protection/>
    </xf>
    <xf numFmtId="176" fontId="27" fillId="0" borderId="0" xfId="64" applyNumberFormat="1" applyFont="1" applyFill="1" applyBorder="1" applyAlignment="1">
      <alignment horizontal="right"/>
      <protection/>
    </xf>
    <xf numFmtId="0" fontId="0" fillId="0" borderId="0" xfId="64" applyFont="1" applyFill="1" applyBorder="1" applyAlignment="1">
      <alignment vertical="top"/>
      <protection/>
    </xf>
    <xf numFmtId="49" fontId="27" fillId="0" borderId="0" xfId="64" applyNumberFormat="1" applyFont="1" applyFill="1" applyBorder="1" applyAlignment="1">
      <alignment horizontal="right"/>
      <protection/>
    </xf>
    <xf numFmtId="49" fontId="37" fillId="0" borderId="0" xfId="64" applyNumberFormat="1" applyFont="1" applyFill="1" applyBorder="1" applyAlignment="1" quotePrefix="1">
      <alignment horizontal="center"/>
      <protection/>
    </xf>
    <xf numFmtId="176" fontId="22" fillId="0" borderId="10" xfId="64" applyNumberFormat="1" applyFont="1" applyFill="1" applyBorder="1" applyAlignment="1">
      <alignment horizontal="right"/>
      <protection/>
    </xf>
    <xf numFmtId="176" fontId="31" fillId="0" borderId="10" xfId="52" applyNumberFormat="1" applyFont="1" applyFill="1" applyBorder="1" applyAlignment="1" quotePrefix="1">
      <alignment horizontal="left"/>
    </xf>
    <xf numFmtId="176" fontId="22" fillId="0" borderId="10" xfId="64" applyNumberFormat="1" applyFont="1" applyFill="1" applyBorder="1" applyAlignment="1">
      <alignment horizontal="center"/>
      <protection/>
    </xf>
    <xf numFmtId="176" fontId="31" fillId="0" borderId="10" xfId="52" applyNumberFormat="1" applyFont="1" applyFill="1" applyBorder="1" applyAlignment="1">
      <alignment horizontal="center"/>
    </xf>
    <xf numFmtId="0" fontId="0" fillId="0" borderId="10" xfId="64" applyFill="1" applyBorder="1">
      <alignment/>
      <protection/>
    </xf>
    <xf numFmtId="176" fontId="0" fillId="0" borderId="10" xfId="64" applyNumberFormat="1" applyFont="1" applyFill="1" applyBorder="1" applyAlignment="1">
      <alignment horizontal="center"/>
      <protection/>
    </xf>
    <xf numFmtId="0" fontId="23" fillId="0" borderId="0" xfId="64" applyFont="1" applyFill="1" applyAlignment="1">
      <alignment horizontal="center" wrapText="1"/>
      <protection/>
    </xf>
    <xf numFmtId="176" fontId="22" fillId="0" borderId="0" xfId="64" applyNumberFormat="1" applyFont="1" applyFill="1" applyAlignment="1">
      <alignment horizontal="right"/>
      <protection/>
    </xf>
    <xf numFmtId="0" fontId="28" fillId="0" borderId="0" xfId="64" applyFont="1" applyFill="1" applyBorder="1" applyAlignment="1">
      <alignment/>
      <protection/>
    </xf>
    <xf numFmtId="0" fontId="27" fillId="0" borderId="0" xfId="64" applyFont="1" applyFill="1" applyBorder="1">
      <alignment/>
      <protection/>
    </xf>
    <xf numFmtId="176" fontId="27" fillId="0" borderId="0" xfId="64" applyNumberFormat="1" applyFont="1" applyFill="1" applyBorder="1">
      <alignment/>
      <protection/>
    </xf>
    <xf numFmtId="176" fontId="27" fillId="0" borderId="0" xfId="52" applyNumberFormat="1" applyFont="1" applyFill="1" applyBorder="1" applyAlignment="1">
      <alignment horizontal="center"/>
    </xf>
    <xf numFmtId="176" fontId="22" fillId="0" borderId="0" xfId="64" applyNumberFormat="1" applyFont="1" applyFill="1" applyBorder="1" applyAlignment="1">
      <alignment horizontal="center" wrapText="1"/>
      <protection/>
    </xf>
    <xf numFmtId="176" fontId="0" fillId="0" borderId="0" xfId="64" applyNumberFormat="1" applyFont="1" applyFill="1" applyBorder="1" applyAlignment="1">
      <alignment horizontal="center" wrapText="1"/>
      <protection/>
    </xf>
    <xf numFmtId="176" fontId="23" fillId="0" borderId="14" xfId="64" applyNumberFormat="1" applyFont="1" applyFill="1" applyBorder="1" applyAlignment="1">
      <alignment horizontal="center"/>
      <protection/>
    </xf>
    <xf numFmtId="49" fontId="24" fillId="0" borderId="0" xfId="64" applyNumberFormat="1" applyFont="1" applyFill="1" applyBorder="1" applyAlignment="1">
      <alignment horizontal="center"/>
      <protection/>
    </xf>
    <xf numFmtId="176" fontId="22" fillId="0" borderId="0" xfId="64" applyNumberFormat="1" applyFont="1" applyFill="1" applyAlignment="1">
      <alignment/>
      <protection/>
    </xf>
    <xf numFmtId="176" fontId="0" fillId="0" borderId="0" xfId="64" applyNumberFormat="1" applyFont="1" applyFill="1" applyAlignment="1">
      <alignment/>
      <protection/>
    </xf>
    <xf numFmtId="184" fontId="0" fillId="0" borderId="0" xfId="64" applyNumberFormat="1" applyFont="1" applyFill="1" applyBorder="1" applyAlignment="1">
      <alignment horizontal="center"/>
      <protection/>
    </xf>
    <xf numFmtId="0" fontId="0" fillId="0" borderId="10" xfId="64" applyFont="1" applyFill="1" applyBorder="1" applyAlignment="1">
      <alignment horizontal="left" wrapText="1"/>
      <protection/>
    </xf>
    <xf numFmtId="0" fontId="22" fillId="0" borderId="10" xfId="64" applyFont="1" applyFill="1" applyBorder="1" applyAlignment="1">
      <alignment horizontal="right"/>
      <protection/>
    </xf>
    <xf numFmtId="0" fontId="22" fillId="0" borderId="10" xfId="64" applyNumberFormat="1" applyFont="1" applyFill="1" applyBorder="1" applyAlignment="1">
      <alignment horizontal="center"/>
      <protection/>
    </xf>
    <xf numFmtId="0" fontId="0" fillId="0" borderId="10" xfId="64" applyNumberFormat="1" applyFont="1" applyFill="1" applyBorder="1" applyAlignment="1">
      <alignment horizontal="center"/>
      <protection/>
    </xf>
    <xf numFmtId="49" fontId="37" fillId="0" borderId="10" xfId="64" applyNumberFormat="1" applyFont="1" applyFill="1" applyBorder="1" applyAlignment="1" quotePrefix="1">
      <alignment horizontal="center"/>
      <protection/>
    </xf>
    <xf numFmtId="176" fontId="0" fillId="0" borderId="10" xfId="52" applyNumberFormat="1" applyFont="1" applyFill="1" applyBorder="1" applyAlignment="1">
      <alignment horizontal="center"/>
    </xf>
    <xf numFmtId="176" fontId="0" fillId="0" borderId="0" xfId="64" applyNumberFormat="1" applyFont="1" applyFill="1" applyBorder="1">
      <alignment/>
      <protection/>
    </xf>
    <xf numFmtId="176" fontId="31" fillId="0" borderId="0" xfId="52" applyNumberFormat="1" applyFont="1" applyFill="1" applyBorder="1" applyAlignment="1">
      <alignment horizontal="center"/>
    </xf>
    <xf numFmtId="0" fontId="0" fillId="0" borderId="10" xfId="64" applyFont="1" applyFill="1" applyBorder="1" applyAlignment="1">
      <alignment horizontal="left"/>
      <protection/>
    </xf>
    <xf numFmtId="176" fontId="22" fillId="0" borderId="10" xfId="64" applyNumberFormat="1" applyFont="1" applyFill="1" applyBorder="1">
      <alignment/>
      <protection/>
    </xf>
    <xf numFmtId="184" fontId="0" fillId="0" borderId="10" xfId="52" applyNumberFormat="1" applyFont="1" applyFill="1" applyBorder="1" applyAlignment="1">
      <alignment horizontal="center"/>
    </xf>
    <xf numFmtId="176" fontId="22" fillId="0" borderId="10" xfId="52" applyNumberFormat="1" applyFont="1" applyFill="1" applyBorder="1" applyAlignment="1">
      <alignment horizontal="center"/>
    </xf>
    <xf numFmtId="0" fontId="0" fillId="0" borderId="0" xfId="64" applyFont="1" applyFill="1" applyAlignment="1">
      <alignment horizontal="left"/>
      <protection/>
    </xf>
    <xf numFmtId="176" fontId="22" fillId="0" borderId="0" xfId="64" applyNumberFormat="1" applyFont="1" applyFill="1">
      <alignment/>
      <protection/>
    </xf>
    <xf numFmtId="176" fontId="22" fillId="0" borderId="0" xfId="52" applyNumberFormat="1" applyFont="1" applyFill="1" applyBorder="1" applyAlignment="1">
      <alignment horizontal="right"/>
    </xf>
    <xf numFmtId="184" fontId="27" fillId="0" borderId="0" xfId="52" applyNumberFormat="1" applyFont="1" applyFill="1" applyBorder="1" applyAlignment="1">
      <alignment horizontal="center"/>
    </xf>
    <xf numFmtId="0" fontId="49" fillId="0" borderId="0" xfId="64" applyFont="1" applyFill="1" applyBorder="1">
      <alignment/>
      <protection/>
    </xf>
    <xf numFmtId="0" fontId="49" fillId="0" borderId="0" xfId="64" applyFont="1" applyFill="1">
      <alignment/>
      <protection/>
    </xf>
    <xf numFmtId="176" fontId="51" fillId="0" borderId="0" xfId="52" applyNumberFormat="1" applyFont="1" applyFill="1" applyBorder="1" applyAlignment="1">
      <alignment horizontal="center"/>
    </xf>
    <xf numFmtId="176" fontId="22" fillId="0" borderId="17" xfId="52" applyNumberFormat="1" applyFont="1" applyFill="1" applyBorder="1" applyAlignment="1">
      <alignment horizontal="center"/>
    </xf>
    <xf numFmtId="0" fontId="52" fillId="0" borderId="0" xfId="64" applyFont="1" applyFill="1">
      <alignment/>
      <protection/>
    </xf>
    <xf numFmtId="176" fontId="0" fillId="0" borderId="10" xfId="52" applyNumberFormat="1" applyFont="1" applyFill="1" applyBorder="1" applyAlignment="1">
      <alignment/>
    </xf>
    <xf numFmtId="184" fontId="53" fillId="0" borderId="10" xfId="64" applyNumberFormat="1" applyFont="1" applyFill="1" applyBorder="1">
      <alignment/>
      <protection/>
    </xf>
    <xf numFmtId="49" fontId="20" fillId="0" borderId="10" xfId="64" applyNumberFormat="1" applyFont="1" applyFill="1" applyBorder="1" applyAlignment="1">
      <alignment horizontal="center"/>
      <protection/>
    </xf>
    <xf numFmtId="0" fontId="23" fillId="0" borderId="0" xfId="64" applyFont="1" applyFill="1" applyBorder="1" applyAlignment="1">
      <alignment horizontal="left"/>
      <protection/>
    </xf>
    <xf numFmtId="0" fontId="23" fillId="0" borderId="0" xfId="64" applyFont="1" applyFill="1" applyAlignment="1">
      <alignment horizontal="left"/>
      <protection/>
    </xf>
    <xf numFmtId="0" fontId="0" fillId="0" borderId="10" xfId="64" applyFill="1" applyBorder="1" applyAlignment="1">
      <alignment/>
      <protection/>
    </xf>
    <xf numFmtId="0" fontId="0" fillId="0" borderId="0" xfId="64" applyFill="1" applyBorder="1" applyAlignment="1">
      <alignment horizontal="centerContinuous"/>
      <protection/>
    </xf>
    <xf numFmtId="176" fontId="0" fillId="0" borderId="0" xfId="50" applyNumberFormat="1" applyFill="1" applyBorder="1" applyAlignment="1">
      <alignment horizontal="centerContinuous"/>
    </xf>
    <xf numFmtId="177" fontId="0" fillId="0" borderId="0" xfId="50" applyNumberFormat="1" applyFill="1" applyBorder="1" applyAlignment="1">
      <alignment horizontal="centerContinuous"/>
    </xf>
    <xf numFmtId="0" fontId="0" fillId="0" borderId="0" xfId="64" applyFill="1" applyAlignment="1">
      <alignment/>
      <protection/>
    </xf>
    <xf numFmtId="192" fontId="22" fillId="0" borderId="0" xfId="64" applyNumberFormat="1" applyFont="1" applyFill="1" applyBorder="1" applyAlignment="1">
      <alignment horizontal="right"/>
      <protection/>
    </xf>
    <xf numFmtId="0" fontId="0" fillId="0" borderId="0" xfId="64" applyFill="1" applyBorder="1" applyAlignment="1">
      <alignment/>
      <protection/>
    </xf>
    <xf numFmtId="0" fontId="20" fillId="0" borderId="0" xfId="64" applyFont="1" applyFill="1" applyAlignment="1">
      <alignment/>
      <protection/>
    </xf>
    <xf numFmtId="176" fontId="22" fillId="0" borderId="0" xfId="50" applyNumberFormat="1" applyFont="1" applyFill="1" applyBorder="1" applyAlignment="1">
      <alignment horizontal="center"/>
    </xf>
    <xf numFmtId="192" fontId="22" fillId="0" borderId="0" xfId="50" applyNumberFormat="1" applyFont="1" applyFill="1" applyBorder="1" applyAlignment="1">
      <alignment horizontal="right"/>
    </xf>
    <xf numFmtId="0" fontId="0" fillId="0" borderId="12" xfId="64" applyFill="1" applyBorder="1">
      <alignment/>
      <protection/>
    </xf>
    <xf numFmtId="192" fontId="22" fillId="0" borderId="0" xfId="64" applyNumberFormat="1" applyFont="1" applyFill="1" applyAlignment="1">
      <alignment horizontal="right"/>
      <protection/>
    </xf>
    <xf numFmtId="0" fontId="0" fillId="0" borderId="12" xfId="64" applyFont="1" applyFill="1" applyBorder="1" applyAlignment="1">
      <alignment/>
      <protection/>
    </xf>
    <xf numFmtId="0" fontId="20" fillId="0" borderId="12" xfId="64" applyFont="1" applyFill="1" applyBorder="1" applyAlignment="1">
      <alignment/>
      <protection/>
    </xf>
    <xf numFmtId="0" fontId="20" fillId="0" borderId="12" xfId="64" applyFont="1" applyFill="1" applyBorder="1">
      <alignment/>
      <protection/>
    </xf>
    <xf numFmtId="192" fontId="0" fillId="0" borderId="12" xfId="64" applyNumberFormat="1" applyFont="1" applyFill="1" applyBorder="1" applyAlignment="1">
      <alignment/>
      <protection/>
    </xf>
    <xf numFmtId="0" fontId="0" fillId="0" borderId="12" xfId="64" applyFill="1" applyBorder="1" applyAlignment="1">
      <alignment/>
      <protection/>
    </xf>
    <xf numFmtId="192" fontId="0" fillId="0" borderId="12" xfId="50" applyNumberFormat="1" applyFont="1" applyFill="1" applyBorder="1" applyAlignment="1">
      <alignment horizontal="right"/>
    </xf>
    <xf numFmtId="192" fontId="0" fillId="0" borderId="0" xfId="50" applyNumberFormat="1" applyFont="1" applyFill="1" applyBorder="1" applyAlignment="1">
      <alignment horizontal="right"/>
    </xf>
    <xf numFmtId="0" fontId="20" fillId="0" borderId="10" xfId="64" applyFont="1" applyFill="1" applyBorder="1" applyAlignment="1">
      <alignment/>
      <protection/>
    </xf>
    <xf numFmtId="192" fontId="0" fillId="0" borderId="10" xfId="64" applyNumberFormat="1" applyFont="1" applyFill="1" applyBorder="1" applyAlignment="1">
      <alignment horizontal="right"/>
      <protection/>
    </xf>
    <xf numFmtId="192" fontId="0" fillId="0" borderId="10" xfId="50" applyNumberFormat="1" applyFont="1" applyFill="1" applyBorder="1" applyAlignment="1">
      <alignment horizontal="right"/>
    </xf>
    <xf numFmtId="192" fontId="22" fillId="0" borderId="0" xfId="64" applyNumberFormat="1" applyFont="1" applyFill="1" applyAlignment="1">
      <alignment horizontal="center"/>
      <protection/>
    </xf>
    <xf numFmtId="192" fontId="55" fillId="0" borderId="10" xfId="64" applyNumberFormat="1" applyFont="1" applyFill="1" applyBorder="1" applyAlignment="1">
      <alignment horizontal="center"/>
      <protection/>
    </xf>
    <xf numFmtId="0" fontId="0" fillId="0" borderId="0" xfId="64" applyFill="1" applyAlignment="1">
      <alignment horizontal="left"/>
      <protection/>
    </xf>
    <xf numFmtId="0" fontId="54" fillId="0" borderId="0" xfId="64" applyFont="1" applyFill="1" applyAlignment="1">
      <alignment horizontal="centerContinuous"/>
      <protection/>
    </xf>
    <xf numFmtId="0" fontId="22" fillId="0" borderId="0" xfId="64" applyFont="1" applyFill="1">
      <alignment/>
      <protection/>
    </xf>
    <xf numFmtId="0" fontId="22" fillId="0" borderId="0" xfId="64" applyFont="1" applyFill="1" applyBorder="1" applyAlignment="1">
      <alignment horizontal="centerContinuous"/>
      <protection/>
    </xf>
    <xf numFmtId="0" fontId="20" fillId="0" borderId="10" xfId="64" applyNumberFormat="1" applyFont="1" applyFill="1" applyBorder="1" applyAlignment="1">
      <alignment horizontal="center"/>
      <protection/>
    </xf>
    <xf numFmtId="0" fontId="29" fillId="0" borderId="10" xfId="64" applyFont="1" applyFill="1" applyBorder="1">
      <alignment/>
      <protection/>
    </xf>
    <xf numFmtId="3" fontId="0" fillId="0" borderId="0" xfId="64" applyNumberFormat="1" applyFont="1" applyFill="1">
      <alignment/>
      <protection/>
    </xf>
    <xf numFmtId="3" fontId="22" fillId="0" borderId="0" xfId="64" applyNumberFormat="1" applyFont="1" applyFill="1">
      <alignment/>
      <protection/>
    </xf>
    <xf numFmtId="177" fontId="41" fillId="0" borderId="0" xfId="50" applyNumberFormat="1" applyFont="1" applyFill="1" applyBorder="1" applyAlignment="1">
      <alignment horizontal="center"/>
    </xf>
    <xf numFmtId="192" fontId="26" fillId="0" borderId="0" xfId="50" applyNumberFormat="1" applyFont="1" applyFill="1" applyBorder="1" applyAlignment="1">
      <alignment horizontal="right"/>
    </xf>
    <xf numFmtId="192" fontId="22" fillId="0" borderId="0" xfId="64" applyNumberFormat="1" applyFont="1" applyFill="1">
      <alignment/>
      <protection/>
    </xf>
    <xf numFmtId="3" fontId="22" fillId="0" borderId="0" xfId="64" applyNumberFormat="1" applyFont="1" applyFill="1" applyBorder="1">
      <alignment/>
      <protection/>
    </xf>
    <xf numFmtId="0" fontId="29" fillId="0" borderId="0" xfId="64" applyFont="1" applyFill="1" applyBorder="1" applyAlignment="1">
      <alignment horizontal="center"/>
      <protection/>
    </xf>
    <xf numFmtId="3" fontId="0" fillId="0" borderId="0" xfId="64" applyNumberFormat="1" applyFill="1" applyAlignment="1">
      <alignment/>
      <protection/>
    </xf>
    <xf numFmtId="3" fontId="22" fillId="0" borderId="0" xfId="64" applyNumberFormat="1" applyFont="1" applyFill="1" applyAlignment="1">
      <alignment/>
      <protection/>
    </xf>
    <xf numFmtId="192" fontId="0" fillId="0" borderId="0" xfId="50" applyNumberFormat="1" applyFont="1" applyFill="1" applyBorder="1" applyAlignment="1" quotePrefix="1">
      <alignment horizontal="right"/>
    </xf>
    <xf numFmtId="192" fontId="35" fillId="0" borderId="0" xfId="64" applyNumberFormat="1" applyFont="1" applyFill="1" applyBorder="1" applyAlignment="1">
      <alignment horizontal="center"/>
      <protection/>
    </xf>
    <xf numFmtId="192" fontId="26" fillId="0" borderId="0" xfId="64" applyNumberFormat="1" applyFont="1" applyFill="1" applyBorder="1" applyAlignment="1">
      <alignment horizontal="right"/>
      <protection/>
    </xf>
    <xf numFmtId="192" fontId="35" fillId="0" borderId="0" xfId="64" applyNumberFormat="1" applyFont="1" applyFill="1" applyAlignment="1">
      <alignment horizontal="center"/>
      <protection/>
    </xf>
    <xf numFmtId="3" fontId="20" fillId="0" borderId="0" xfId="64" applyNumberFormat="1" applyFont="1" applyFill="1" applyBorder="1" applyAlignment="1">
      <alignment horizontal="center"/>
      <protection/>
    </xf>
    <xf numFmtId="0" fontId="29" fillId="0" borderId="0" xfId="64" applyFont="1" applyFill="1" applyBorder="1">
      <alignment/>
      <protection/>
    </xf>
    <xf numFmtId="177" fontId="22" fillId="0" borderId="0" xfId="64" applyNumberFormat="1" applyFont="1" applyFill="1" applyBorder="1" applyAlignment="1">
      <alignment horizontal="center"/>
      <protection/>
    </xf>
    <xf numFmtId="177" fontId="0" fillId="0" borderId="0" xfId="64" applyNumberFormat="1" applyFill="1" applyBorder="1" applyAlignment="1">
      <alignment horizontal="center"/>
      <protection/>
    </xf>
    <xf numFmtId="177" fontId="22" fillId="0" borderId="0" xfId="64" applyNumberFormat="1" applyFont="1" applyFill="1" applyAlignment="1">
      <alignment horizontal="center"/>
      <protection/>
    </xf>
    <xf numFmtId="192" fontId="22" fillId="0" borderId="0" xfId="64" applyNumberFormat="1" applyFont="1" applyFill="1" applyBorder="1">
      <alignment/>
      <protection/>
    </xf>
    <xf numFmtId="3" fontId="0" fillId="0" borderId="0" xfId="64" applyNumberFormat="1" applyFill="1">
      <alignment/>
      <protection/>
    </xf>
    <xf numFmtId="0" fontId="0" fillId="0" borderId="11" xfId="64" applyFont="1" applyFill="1" applyBorder="1">
      <alignment/>
      <protection/>
    </xf>
    <xf numFmtId="192" fontId="0" fillId="0" borderId="11" xfId="50" applyNumberFormat="1" applyFont="1" applyFill="1" applyBorder="1" applyAlignment="1">
      <alignment horizontal="right"/>
    </xf>
    <xf numFmtId="192" fontId="22" fillId="0" borderId="11" xfId="64" applyNumberFormat="1" applyFont="1" applyFill="1" applyBorder="1" applyAlignment="1">
      <alignment horizontal="center"/>
      <protection/>
    </xf>
    <xf numFmtId="192" fontId="0" fillId="0" borderId="11" xfId="64" applyNumberFormat="1" applyFont="1" applyFill="1" applyBorder="1" applyAlignment="1">
      <alignment horizontal="right"/>
      <protection/>
    </xf>
    <xf numFmtId="0" fontId="21" fillId="0" borderId="0" xfId="64" applyFont="1" applyFill="1" applyBorder="1" applyAlignment="1">
      <alignment horizontal="left"/>
      <protection/>
    </xf>
    <xf numFmtId="3" fontId="0" fillId="0" borderId="0" xfId="64" applyNumberFormat="1" applyFont="1" applyFill="1" applyBorder="1" applyAlignment="1">
      <alignment horizontal="center"/>
      <protection/>
    </xf>
    <xf numFmtId="3" fontId="0" fillId="0" borderId="0" xfId="64" applyNumberFormat="1" applyFill="1" applyBorder="1" applyAlignment="1">
      <alignment horizontal="centerContinuous"/>
      <protection/>
    </xf>
    <xf numFmtId="3" fontId="22" fillId="0" borderId="0" xfId="64" applyNumberFormat="1" applyFont="1" applyFill="1" applyBorder="1" applyAlignment="1">
      <alignment horizontal="centerContinuous"/>
      <protection/>
    </xf>
    <xf numFmtId="192" fontId="41" fillId="0" borderId="0" xfId="50" applyNumberFormat="1" applyFont="1" applyFill="1" applyBorder="1" applyAlignment="1">
      <alignment horizontal="center"/>
    </xf>
    <xf numFmtId="192" fontId="0" fillId="0" borderId="0" xfId="64" applyNumberFormat="1" applyFill="1" applyAlignment="1">
      <alignment horizontal="center"/>
      <protection/>
    </xf>
    <xf numFmtId="192" fontId="0" fillId="0" borderId="0" xfId="64" applyNumberFormat="1" applyFill="1" applyBorder="1" applyAlignment="1">
      <alignment horizontal="right"/>
      <protection/>
    </xf>
    <xf numFmtId="192" fontId="0" fillId="0" borderId="12" xfId="64" applyNumberFormat="1" applyFill="1" applyBorder="1" applyAlignment="1">
      <alignment horizontal="right"/>
      <protection/>
    </xf>
    <xf numFmtId="192" fontId="22" fillId="0" borderId="12" xfId="64" applyNumberFormat="1" applyFont="1" applyFill="1" applyBorder="1">
      <alignment/>
      <protection/>
    </xf>
    <xf numFmtId="192" fontId="0" fillId="0" borderId="10" xfId="64" applyNumberFormat="1" applyFill="1" applyBorder="1" applyAlignment="1">
      <alignment horizontal="right"/>
      <protection/>
    </xf>
    <xf numFmtId="192" fontId="22" fillId="0" borderId="10" xfId="64" applyNumberFormat="1" applyFont="1" applyFill="1" applyBorder="1">
      <alignment/>
      <protection/>
    </xf>
    <xf numFmtId="192" fontId="0" fillId="0" borderId="0" xfId="64" applyNumberFormat="1" applyFill="1" applyAlignment="1">
      <alignment horizontal="right"/>
      <protection/>
    </xf>
    <xf numFmtId="3" fontId="0" fillId="0" borderId="0" xfId="64" applyNumberFormat="1" applyFill="1" applyAlignment="1">
      <alignment horizontal="right"/>
      <protection/>
    </xf>
    <xf numFmtId="0" fontId="0" fillId="0" borderId="13" xfId="64" applyFont="1" applyFill="1" applyBorder="1">
      <alignment/>
      <protection/>
    </xf>
    <xf numFmtId="192" fontId="0" fillId="0" borderId="13" xfId="50" applyNumberFormat="1" applyFont="1" applyFill="1" applyBorder="1" applyAlignment="1">
      <alignment horizontal="right"/>
    </xf>
    <xf numFmtId="192" fontId="22" fillId="0" borderId="13" xfId="64" applyNumberFormat="1" applyFont="1" applyFill="1" applyBorder="1" applyAlignment="1">
      <alignment horizontal="center"/>
      <protection/>
    </xf>
    <xf numFmtId="192" fontId="0" fillId="0" borderId="13" xfId="64" applyNumberFormat="1" applyFont="1" applyFill="1" applyBorder="1" applyAlignment="1">
      <alignment horizontal="right"/>
      <protection/>
    </xf>
    <xf numFmtId="3" fontId="29" fillId="0" borderId="0" xfId="64" applyNumberFormat="1" applyFont="1" applyFill="1" applyBorder="1">
      <alignment/>
      <protection/>
    </xf>
    <xf numFmtId="0" fontId="31" fillId="0" borderId="13" xfId="64" applyFont="1" applyFill="1" applyBorder="1">
      <alignment/>
      <protection/>
    </xf>
    <xf numFmtId="192" fontId="0" fillId="0" borderId="0" xfId="50" applyNumberFormat="1" applyFont="1" applyFill="1" applyBorder="1" applyAlignment="1">
      <alignment horizontal="center"/>
    </xf>
    <xf numFmtId="192" fontId="0" fillId="0" borderId="15" xfId="50" applyNumberFormat="1" applyFont="1" applyFill="1" applyBorder="1" applyAlignment="1">
      <alignment horizontal="right"/>
    </xf>
    <xf numFmtId="184" fontId="0" fillId="0" borderId="12" xfId="0" applyNumberFormat="1" applyFill="1" applyBorder="1" applyAlignment="1">
      <alignment/>
    </xf>
    <xf numFmtId="0" fontId="47" fillId="0" borderId="0" xfId="0" applyFont="1" applyFill="1" applyAlignment="1">
      <alignment/>
    </xf>
    <xf numFmtId="0" fontId="49" fillId="0" borderId="0" xfId="0" applyFont="1" applyFill="1" applyBorder="1" applyAlignment="1">
      <alignment/>
    </xf>
    <xf numFmtId="0" fontId="23" fillId="0" borderId="0" xfId="0" applyFont="1" applyFill="1" applyAlignment="1">
      <alignment horizontal="center"/>
    </xf>
    <xf numFmtId="3" fontId="0" fillId="0" borderId="0" xfId="0" applyNumberFormat="1" applyFill="1" applyBorder="1" applyAlignment="1">
      <alignment/>
    </xf>
    <xf numFmtId="0" fontId="22" fillId="0" borderId="14" xfId="0" applyFont="1" applyFill="1" applyBorder="1" applyAlignment="1">
      <alignment/>
    </xf>
    <xf numFmtId="0" fontId="27" fillId="0" borderId="0" xfId="0" applyFont="1" applyFill="1" applyAlignment="1">
      <alignment horizontal="center"/>
    </xf>
    <xf numFmtId="0" fontId="23" fillId="0" borderId="0" xfId="0" applyFont="1" applyFill="1" applyAlignment="1">
      <alignment horizontal="centerContinuous"/>
    </xf>
    <xf numFmtId="0" fontId="42" fillId="0" borderId="0" xfId="65" applyFont="1" applyFill="1" applyBorder="1">
      <alignment/>
      <protection/>
    </xf>
    <xf numFmtId="0" fontId="31" fillId="0" borderId="0" xfId="0" applyFont="1" applyFill="1" applyAlignment="1">
      <alignment horizontal="center"/>
    </xf>
    <xf numFmtId="0" fontId="27" fillId="0" borderId="0" xfId="0" applyFont="1" applyFill="1" applyAlignment="1">
      <alignment horizontal="centerContinuous"/>
    </xf>
    <xf numFmtId="183" fontId="0" fillId="0" borderId="12" xfId="0" applyNumberFormat="1" applyFill="1" applyBorder="1" applyAlignment="1">
      <alignment horizontal="center"/>
    </xf>
    <xf numFmtId="183" fontId="0" fillId="0" borderId="0" xfId="0" applyNumberFormat="1" applyFill="1" applyAlignment="1">
      <alignment horizontal="center"/>
    </xf>
    <xf numFmtId="183" fontId="0" fillId="0" borderId="0" xfId="0" applyNumberFormat="1" applyFill="1" applyBorder="1" applyAlignment="1">
      <alignment horizontal="center"/>
    </xf>
    <xf numFmtId="0" fontId="22" fillId="0" borderId="0" xfId="0" applyFont="1" applyFill="1" applyBorder="1" applyAlignment="1">
      <alignment horizontal="centerContinuous"/>
    </xf>
    <xf numFmtId="183" fontId="0" fillId="0" borderId="10" xfId="0" applyNumberFormat="1" applyFill="1" applyBorder="1" applyAlignment="1">
      <alignment horizontal="center"/>
    </xf>
    <xf numFmtId="3" fontId="0" fillId="0" borderId="0" xfId="0" applyNumberFormat="1" applyFill="1" applyBorder="1" applyAlignment="1">
      <alignment horizontal="left"/>
    </xf>
    <xf numFmtId="3" fontId="22" fillId="0" borderId="0" xfId="0" applyNumberFormat="1" applyFont="1" applyFill="1" applyBorder="1" applyAlignment="1">
      <alignment horizontal="center"/>
    </xf>
    <xf numFmtId="176" fontId="27" fillId="0" borderId="0" xfId="0" applyNumberFormat="1" applyFont="1" applyFill="1" applyBorder="1" applyAlignment="1">
      <alignment/>
    </xf>
    <xf numFmtId="3" fontId="20" fillId="0" borderId="0" xfId="0" applyNumberFormat="1" applyFont="1" applyFill="1" applyBorder="1" applyAlignment="1">
      <alignment horizontal="center"/>
    </xf>
    <xf numFmtId="0" fontId="27" fillId="0" borderId="0" xfId="0" applyFont="1" applyFill="1" applyBorder="1" applyAlignment="1">
      <alignment/>
    </xf>
    <xf numFmtId="176" fontId="23" fillId="0" borderId="0" xfId="0" applyNumberFormat="1" applyFont="1" applyFill="1" applyBorder="1" applyAlignment="1">
      <alignment/>
    </xf>
    <xf numFmtId="176" fontId="0" fillId="0" borderId="0" xfId="0" applyNumberFormat="1" applyFill="1" applyBorder="1" applyAlignment="1">
      <alignment/>
    </xf>
    <xf numFmtId="0" fontId="29" fillId="0" borderId="0" xfId="0" applyFont="1" applyFill="1" applyBorder="1" applyAlignment="1">
      <alignment horizontal="centerContinuous"/>
    </xf>
    <xf numFmtId="176" fontId="27" fillId="0" borderId="0" xfId="0" applyNumberFormat="1" applyFont="1" applyFill="1" applyBorder="1" applyAlignment="1">
      <alignment horizontal="centerContinuous"/>
    </xf>
    <xf numFmtId="176" fontId="31" fillId="0" borderId="0" xfId="0" applyNumberFormat="1" applyFont="1" applyFill="1" applyBorder="1" applyAlignment="1">
      <alignment horizontal="center"/>
    </xf>
    <xf numFmtId="0" fontId="20" fillId="0" borderId="10" xfId="0" applyFont="1" applyFill="1" applyBorder="1" applyAlignment="1">
      <alignment horizontal="centerContinuous"/>
    </xf>
    <xf numFmtId="0" fontId="29" fillId="0" borderId="10" xfId="0" applyFont="1" applyFill="1" applyBorder="1" applyAlignment="1">
      <alignment horizontal="centerContinuous"/>
    </xf>
    <xf numFmtId="176" fontId="27" fillId="0" borderId="10" xfId="0" applyNumberFormat="1" applyFont="1" applyFill="1" applyBorder="1" applyAlignment="1">
      <alignment horizontal="centerContinuous"/>
    </xf>
    <xf numFmtId="0" fontId="31" fillId="0" borderId="10" xfId="0" applyFont="1" applyFill="1" applyBorder="1" applyAlignment="1">
      <alignment horizontal="center"/>
    </xf>
    <xf numFmtId="176" fontId="0" fillId="0" borderId="0" xfId="0" applyNumberFormat="1" applyFill="1" applyBorder="1" applyAlignment="1">
      <alignment horizontal="centerContinuous"/>
    </xf>
    <xf numFmtId="176" fontId="22" fillId="0" borderId="0" xfId="0" applyNumberFormat="1" applyFont="1" applyFill="1" applyBorder="1" applyAlignment="1">
      <alignment horizontal="centerContinuous"/>
    </xf>
    <xf numFmtId="176" fontId="22" fillId="0" borderId="0" xfId="0" applyNumberFormat="1" applyFont="1" applyFill="1" applyBorder="1" applyAlignment="1">
      <alignment/>
    </xf>
    <xf numFmtId="49" fontId="22" fillId="0" borderId="0" xfId="0" applyNumberFormat="1" applyFont="1" applyFill="1" applyBorder="1" applyAlignment="1">
      <alignment horizontal="center"/>
    </xf>
    <xf numFmtId="0" fontId="27" fillId="0" borderId="10" xfId="0" applyFont="1" applyFill="1" applyBorder="1" applyAlignment="1">
      <alignment/>
    </xf>
    <xf numFmtId="192" fontId="61" fillId="0" borderId="10" xfId="0" applyNumberFormat="1" applyFont="1" applyFill="1" applyBorder="1" applyAlignment="1">
      <alignment horizontal="right"/>
    </xf>
    <xf numFmtId="176" fontId="27" fillId="0" borderId="0" xfId="0" applyNumberFormat="1" applyFont="1" applyFill="1" applyBorder="1" applyAlignment="1">
      <alignment/>
    </xf>
    <xf numFmtId="176" fontId="22" fillId="0" borderId="0" xfId="0" applyNumberFormat="1" applyFont="1" applyFill="1" applyAlignment="1">
      <alignment/>
    </xf>
    <xf numFmtId="176" fontId="62" fillId="0" borderId="0" xfId="0" applyNumberFormat="1" applyFont="1" applyFill="1" applyAlignment="1">
      <alignment/>
    </xf>
    <xf numFmtId="0" fontId="46" fillId="0" borderId="0" xfId="0" applyFont="1" applyFill="1" applyBorder="1" applyAlignment="1">
      <alignment horizontal="centerContinuous"/>
    </xf>
    <xf numFmtId="3" fontId="0" fillId="0" borderId="0" xfId="0" applyNumberFormat="1" applyFont="1" applyFill="1" applyBorder="1" applyAlignment="1">
      <alignment horizontal="centerContinuous"/>
    </xf>
    <xf numFmtId="0" fontId="21" fillId="0" borderId="0" xfId="0" applyFont="1" applyFill="1" applyBorder="1" applyAlignment="1">
      <alignment/>
    </xf>
    <xf numFmtId="3" fontId="20" fillId="0" borderId="12" xfId="0" applyNumberFormat="1" applyFont="1" applyFill="1" applyBorder="1" applyAlignment="1">
      <alignment horizontal="center"/>
    </xf>
    <xf numFmtId="183" fontId="0" fillId="0" borderId="0" xfId="0" applyNumberFormat="1" applyFont="1" applyFill="1" applyAlignment="1">
      <alignment horizontal="center"/>
    </xf>
    <xf numFmtId="0" fontId="26" fillId="0" borderId="0" xfId="0" applyFont="1" applyFill="1" applyBorder="1" applyAlignment="1">
      <alignment/>
    </xf>
    <xf numFmtId="0" fontId="32" fillId="0" borderId="0" xfId="0" applyFont="1" applyFill="1" applyBorder="1" applyAlignment="1">
      <alignment horizontal="centerContinuous"/>
    </xf>
    <xf numFmtId="0" fontId="32" fillId="0" borderId="10" xfId="0" applyFont="1" applyFill="1" applyBorder="1" applyAlignment="1">
      <alignment horizontal="centerContinuous"/>
    </xf>
    <xf numFmtId="182" fontId="0" fillId="0" borderId="10" xfId="0" applyNumberFormat="1" applyFont="1" applyFill="1" applyBorder="1" applyAlignment="1">
      <alignment/>
    </xf>
    <xf numFmtId="182" fontId="20" fillId="0" borderId="0" xfId="0" applyNumberFormat="1" applyFont="1" applyFill="1" applyBorder="1" applyAlignment="1">
      <alignment horizontal="right"/>
    </xf>
    <xf numFmtId="176" fontId="32" fillId="0" borderId="0" xfId="0" applyNumberFormat="1" applyFont="1" applyFill="1" applyBorder="1" applyAlignment="1">
      <alignment horizontal="center"/>
    </xf>
    <xf numFmtId="192" fontId="0" fillId="0" borderId="0" xfId="43" applyNumberFormat="1" applyFont="1" applyFill="1">
      <alignment horizontal="center"/>
    </xf>
    <xf numFmtId="192" fontId="30" fillId="0" borderId="0" xfId="0" applyNumberFormat="1" applyFont="1" applyFill="1" applyBorder="1" applyAlignment="1">
      <alignment horizontal="center"/>
    </xf>
    <xf numFmtId="192" fontId="30" fillId="0" borderId="0" xfId="0" applyNumberFormat="1" applyFont="1" applyFill="1" applyAlignment="1">
      <alignment/>
    </xf>
    <xf numFmtId="0" fontId="32" fillId="0" borderId="0" xfId="0" applyFont="1" applyFill="1" applyBorder="1" applyAlignment="1">
      <alignment horizontal="center" textRotation="180"/>
    </xf>
    <xf numFmtId="192" fontId="30" fillId="0" borderId="0" xfId="0" applyNumberFormat="1" applyFont="1" applyFill="1" applyBorder="1" applyAlignment="1">
      <alignment/>
    </xf>
    <xf numFmtId="0" fontId="0" fillId="0" borderId="13" xfId="0" applyFont="1" applyFill="1" applyBorder="1" applyAlignment="1">
      <alignment/>
    </xf>
    <xf numFmtId="192" fontId="30" fillId="0" borderId="13" xfId="0" applyNumberFormat="1" applyFont="1" applyFill="1" applyBorder="1" applyAlignment="1">
      <alignment horizontal="center"/>
    </xf>
    <xf numFmtId="192" fontId="0" fillId="0" borderId="13" xfId="0" applyNumberFormat="1" applyFont="1" applyFill="1" applyBorder="1" applyAlignment="1">
      <alignment/>
    </xf>
    <xf numFmtId="20" fontId="0" fillId="0" borderId="0" xfId="0" applyNumberFormat="1" applyFont="1" applyFill="1" applyAlignment="1">
      <alignment/>
    </xf>
    <xf numFmtId="182" fontId="0" fillId="0" borderId="0" xfId="0" applyNumberFormat="1" applyFont="1" applyFill="1" applyAlignment="1">
      <alignment horizontal="right"/>
    </xf>
    <xf numFmtId="3" fontId="0" fillId="0" borderId="0" xfId="0" applyNumberFormat="1" applyFill="1" applyBorder="1" applyAlignment="1">
      <alignment horizontal="center"/>
    </xf>
    <xf numFmtId="3" fontId="20" fillId="0" borderId="0" xfId="0" applyNumberFormat="1" applyFont="1" applyFill="1" applyBorder="1" applyAlignment="1">
      <alignment/>
    </xf>
    <xf numFmtId="3" fontId="0" fillId="0" borderId="14" xfId="0" applyNumberFormat="1" applyFill="1" applyBorder="1" applyAlignment="1">
      <alignment/>
    </xf>
    <xf numFmtId="3" fontId="22" fillId="0" borderId="12" xfId="0" applyNumberFormat="1" applyFont="1" applyFill="1" applyBorder="1" applyAlignment="1">
      <alignment horizontal="center" vertical="center"/>
    </xf>
    <xf numFmtId="3" fontId="30" fillId="0" borderId="0" xfId="0" applyNumberFormat="1" applyFont="1" applyFill="1" applyBorder="1" applyAlignment="1">
      <alignment horizontal="center" vertical="center"/>
    </xf>
    <xf numFmtId="0" fontId="30" fillId="0" borderId="0" xfId="0" applyFont="1" applyFill="1" applyBorder="1" applyAlignment="1">
      <alignment horizontal="center" vertical="center"/>
    </xf>
    <xf numFmtId="0" fontId="30" fillId="0" borderId="14" xfId="0" applyFont="1" applyFill="1" applyBorder="1" applyAlignment="1">
      <alignment horizontal="center" vertical="center"/>
    </xf>
    <xf numFmtId="0" fontId="22" fillId="0" borderId="0" xfId="0" applyFont="1" applyFill="1" applyBorder="1" applyAlignment="1">
      <alignment horizontal="center" vertical="center"/>
    </xf>
    <xf numFmtId="3" fontId="22" fillId="0" borderId="10" xfId="0" applyNumberFormat="1" applyFont="1" applyFill="1" applyBorder="1" applyAlignment="1">
      <alignment horizontal="center" vertical="center"/>
    </xf>
    <xf numFmtId="185" fontId="0" fillId="0" borderId="0" xfId="0" applyNumberFormat="1" applyFill="1" applyAlignment="1">
      <alignment/>
    </xf>
    <xf numFmtId="176" fontId="20" fillId="0" borderId="0" xfId="0" applyNumberFormat="1" applyFont="1" applyFill="1" applyBorder="1" applyAlignment="1">
      <alignment/>
    </xf>
    <xf numFmtId="0" fontId="63" fillId="0" borderId="0" xfId="0" applyFont="1" applyFill="1" applyAlignment="1">
      <alignment horizontal="left"/>
    </xf>
    <xf numFmtId="0" fontId="30" fillId="0" borderId="0" xfId="0" applyNumberFormat="1" applyFont="1" applyFill="1" applyAlignment="1">
      <alignment horizontal="center"/>
    </xf>
    <xf numFmtId="0" fontId="27" fillId="0" borderId="0" xfId="0" applyFont="1" applyFill="1" applyBorder="1" applyAlignment="1">
      <alignment horizontal="center"/>
    </xf>
    <xf numFmtId="0" fontId="39" fillId="0" borderId="0" xfId="0" applyFont="1" applyFill="1" applyAlignment="1">
      <alignment/>
    </xf>
    <xf numFmtId="0" fontId="31" fillId="0" borderId="12" xfId="0" applyFont="1" applyFill="1" applyBorder="1" applyAlignment="1">
      <alignment/>
    </xf>
    <xf numFmtId="43" fontId="0" fillId="0" borderId="0" xfId="0" applyNumberFormat="1" applyFont="1" applyFill="1" applyAlignment="1">
      <alignment horizontal="right"/>
    </xf>
    <xf numFmtId="43" fontId="0" fillId="0" borderId="0" xfId="0" applyNumberFormat="1" applyFont="1" applyFill="1" applyBorder="1" applyAlignment="1">
      <alignment horizontal="right"/>
    </xf>
    <xf numFmtId="43" fontId="0" fillId="0" borderId="12" xfId="0" applyNumberFormat="1" applyFont="1" applyFill="1" applyBorder="1" applyAlignment="1">
      <alignment horizontal="right"/>
    </xf>
    <xf numFmtId="43" fontId="0" fillId="0" borderId="10" xfId="0" applyNumberFormat="1" applyFont="1" applyFill="1" applyBorder="1" applyAlignment="1">
      <alignment horizontal="right"/>
    </xf>
    <xf numFmtId="0" fontId="23" fillId="0" borderId="0" xfId="0" applyFont="1" applyFill="1" applyAlignment="1">
      <alignment/>
    </xf>
    <xf numFmtId="0" fontId="23" fillId="0" borderId="0" xfId="0" applyFont="1" applyFill="1" applyBorder="1" applyAlignment="1">
      <alignment/>
    </xf>
    <xf numFmtId="0" fontId="23" fillId="0" borderId="12" xfId="0" applyFont="1" applyFill="1" applyBorder="1" applyAlignment="1">
      <alignment/>
    </xf>
    <xf numFmtId="0" fontId="0" fillId="0" borderId="12" xfId="0" applyFill="1" applyBorder="1" applyAlignment="1">
      <alignment horizontal="center"/>
    </xf>
    <xf numFmtId="0" fontId="20" fillId="0" borderId="12" xfId="0" applyFont="1" applyFill="1" applyBorder="1" applyAlignment="1">
      <alignment/>
    </xf>
    <xf numFmtId="192" fontId="0" fillId="0" borderId="0" xfId="0" applyNumberFormat="1" applyFill="1" applyBorder="1" applyAlignment="1">
      <alignment/>
    </xf>
    <xf numFmtId="0" fontId="31" fillId="0" borderId="10" xfId="0" applyFont="1" applyFill="1" applyBorder="1" applyAlignment="1">
      <alignment/>
    </xf>
    <xf numFmtId="0" fontId="21" fillId="0" borderId="0" xfId="0" applyFont="1" applyFill="1" applyAlignment="1">
      <alignment horizontal="center"/>
    </xf>
    <xf numFmtId="3" fontId="0" fillId="0" borderId="0" xfId="0" applyNumberFormat="1" applyFont="1" applyFill="1" applyAlignment="1">
      <alignment horizontal="centerContinuous"/>
    </xf>
    <xf numFmtId="176" fontId="20" fillId="0" borderId="0" xfId="0" applyNumberFormat="1" applyFont="1" applyFill="1" applyAlignment="1">
      <alignment horizontal="centerContinuous"/>
    </xf>
    <xf numFmtId="0" fontId="63" fillId="0" borderId="0" xfId="0" applyFont="1" applyFill="1" applyBorder="1" applyAlignment="1">
      <alignment horizontal="centerContinuous"/>
    </xf>
    <xf numFmtId="0" fontId="23" fillId="0" borderId="0" xfId="0" applyFont="1" applyFill="1" applyBorder="1" applyAlignment="1">
      <alignment horizontal="center"/>
    </xf>
    <xf numFmtId="0" fontId="31" fillId="0" borderId="0" xfId="0" applyFont="1" applyFill="1" applyBorder="1" applyAlignment="1">
      <alignment/>
    </xf>
    <xf numFmtId="3" fontId="23" fillId="0" borderId="0" xfId="0" applyNumberFormat="1" applyFont="1" applyFill="1" applyBorder="1" applyAlignment="1">
      <alignment/>
    </xf>
    <xf numFmtId="0" fontId="23" fillId="0" borderId="10" xfId="0" applyFont="1" applyFill="1" applyBorder="1" applyAlignment="1">
      <alignment horizontal="center"/>
    </xf>
    <xf numFmtId="3" fontId="31" fillId="0" borderId="10" xfId="0" applyNumberFormat="1" applyFont="1" applyFill="1" applyBorder="1" applyAlignment="1">
      <alignment horizontal="center"/>
    </xf>
    <xf numFmtId="3" fontId="20" fillId="0" borderId="10" xfId="0" applyNumberFormat="1" applyFont="1" applyFill="1" applyBorder="1" applyAlignment="1">
      <alignment horizontal="center"/>
    </xf>
    <xf numFmtId="3" fontId="31" fillId="0" borderId="10" xfId="0" applyNumberFormat="1" applyFont="1" applyFill="1" applyBorder="1" applyAlignment="1">
      <alignment horizontal="center"/>
    </xf>
    <xf numFmtId="3" fontId="63" fillId="0" borderId="10" xfId="0" applyNumberFormat="1" applyFont="1" applyFill="1" applyBorder="1" applyAlignment="1">
      <alignment horizontal="center"/>
    </xf>
    <xf numFmtId="0" fontId="24" fillId="0" borderId="10" xfId="0" applyFont="1" applyFill="1" applyBorder="1" applyAlignment="1">
      <alignment horizontal="center"/>
    </xf>
    <xf numFmtId="3" fontId="31" fillId="0" borderId="0" xfId="0" applyNumberFormat="1" applyFont="1" applyFill="1" applyBorder="1" applyAlignment="1">
      <alignment horizontal="center"/>
    </xf>
    <xf numFmtId="3" fontId="30" fillId="0" borderId="0" xfId="0" applyNumberFormat="1" applyFont="1" applyFill="1" applyAlignment="1">
      <alignment/>
    </xf>
    <xf numFmtId="0" fontId="30" fillId="0" borderId="18" xfId="0" applyFont="1" applyFill="1" applyBorder="1" applyAlignment="1">
      <alignment horizontal="center"/>
    </xf>
    <xf numFmtId="176" fontId="30" fillId="0" borderId="19" xfId="0" applyNumberFormat="1" applyFont="1" applyFill="1" applyBorder="1" applyAlignment="1">
      <alignment horizontal="center"/>
    </xf>
    <xf numFmtId="3" fontId="30" fillId="0" borderId="0" xfId="0" applyNumberFormat="1" applyFont="1" applyFill="1" applyBorder="1" applyAlignment="1">
      <alignment horizontal="center"/>
    </xf>
    <xf numFmtId="176" fontId="30" fillId="0" borderId="18" xfId="0" applyNumberFormat="1" applyFont="1" applyFill="1" applyBorder="1" applyAlignment="1">
      <alignment horizontal="center"/>
    </xf>
    <xf numFmtId="0" fontId="30" fillId="0" borderId="0" xfId="0" applyFont="1" applyFill="1" applyAlignment="1">
      <alignment/>
    </xf>
    <xf numFmtId="176" fontId="27" fillId="0" borderId="0" xfId="0" applyNumberFormat="1" applyFont="1" applyFill="1" applyBorder="1" applyAlignment="1">
      <alignment horizontal="center"/>
    </xf>
    <xf numFmtId="3" fontId="20" fillId="0" borderId="0" xfId="0" applyNumberFormat="1" applyFont="1" applyFill="1" applyAlignment="1">
      <alignment horizontal="centerContinuous"/>
    </xf>
    <xf numFmtId="3" fontId="30" fillId="0" borderId="0" xfId="0" applyNumberFormat="1" applyFont="1" applyFill="1" applyAlignment="1">
      <alignment horizontal="center"/>
    </xf>
    <xf numFmtId="0" fontId="30" fillId="0" borderId="19" xfId="0" applyFont="1" applyFill="1" applyBorder="1" applyAlignment="1">
      <alignment horizontal="center"/>
    </xf>
    <xf numFmtId="0" fontId="21" fillId="0" borderId="0" xfId="0" applyFont="1" applyFill="1" applyAlignment="1">
      <alignment/>
    </xf>
    <xf numFmtId="0" fontId="66" fillId="0" borderId="0" xfId="0" applyFont="1" applyFill="1" applyBorder="1" applyAlignment="1">
      <alignment/>
    </xf>
    <xf numFmtId="0" fontId="27" fillId="0" borderId="0" xfId="0" applyFont="1" applyFill="1" applyBorder="1" applyAlignment="1">
      <alignment textRotation="180"/>
    </xf>
    <xf numFmtId="0" fontId="20" fillId="0" borderId="0" xfId="0" applyFont="1" applyFill="1" applyBorder="1" applyAlignment="1">
      <alignment horizontal="right"/>
    </xf>
    <xf numFmtId="0" fontId="49" fillId="0" borderId="0" xfId="0" applyFont="1" applyFill="1" applyBorder="1" applyAlignment="1">
      <alignment horizontal="left"/>
    </xf>
    <xf numFmtId="0" fontId="49" fillId="0" borderId="10" xfId="0" applyFont="1" applyFill="1" applyBorder="1" applyAlignment="1">
      <alignment/>
    </xf>
    <xf numFmtId="1" fontId="31" fillId="0" borderId="10" xfId="0" applyNumberFormat="1" applyFont="1" applyFill="1" applyBorder="1" applyAlignment="1">
      <alignment horizontal="center"/>
    </xf>
    <xf numFmtId="1" fontId="31" fillId="0" borderId="0" xfId="0" applyNumberFormat="1" applyFont="1" applyFill="1" applyBorder="1" applyAlignment="1">
      <alignment horizontal="center"/>
    </xf>
    <xf numFmtId="192" fontId="31" fillId="0" borderId="0" xfId="0" applyNumberFormat="1" applyFont="1" applyFill="1" applyBorder="1" applyAlignment="1">
      <alignment/>
    </xf>
    <xf numFmtId="0" fontId="23" fillId="0" borderId="0" xfId="0" applyFont="1" applyFill="1" applyBorder="1" applyAlignment="1">
      <alignment horizontal="centerContinuous"/>
    </xf>
    <xf numFmtId="3" fontId="0" fillId="0" borderId="0" xfId="0" applyNumberFormat="1" applyFill="1" applyBorder="1" applyAlignment="1">
      <alignment/>
    </xf>
    <xf numFmtId="0" fontId="39" fillId="0" borderId="0" xfId="0" applyFont="1" applyFill="1" applyAlignment="1">
      <alignment/>
    </xf>
    <xf numFmtId="0" fontId="23" fillId="0" borderId="12" xfId="0" applyFont="1" applyFill="1" applyBorder="1" applyAlignment="1">
      <alignment horizontal="center"/>
    </xf>
    <xf numFmtId="0" fontId="0" fillId="0" borderId="0" xfId="0" applyFont="1" applyFill="1" applyAlignment="1">
      <alignment horizontal="center"/>
    </xf>
    <xf numFmtId="192" fontId="0" fillId="0" borderId="0" xfId="0" applyNumberFormat="1" applyFont="1" applyFill="1" applyBorder="1" applyAlignment="1">
      <alignment horizontal="center"/>
    </xf>
    <xf numFmtId="192" fontId="30" fillId="0" borderId="12" xfId="0" applyNumberFormat="1" applyFont="1" applyFill="1" applyBorder="1" applyAlignment="1">
      <alignment horizontal="center"/>
    </xf>
    <xf numFmtId="0" fontId="0" fillId="0" borderId="12" xfId="0" applyNumberFormat="1" applyFont="1" applyFill="1" applyBorder="1" applyAlignment="1">
      <alignment horizontal="center"/>
    </xf>
    <xf numFmtId="176" fontId="27" fillId="0" borderId="0" xfId="0" applyNumberFormat="1" applyFont="1" applyFill="1" applyAlignment="1">
      <alignment horizontal="center"/>
    </xf>
    <xf numFmtId="0" fontId="23" fillId="0" borderId="0" xfId="0" applyFont="1" applyFill="1" applyAlignment="1">
      <alignment horizontal="left"/>
    </xf>
    <xf numFmtId="0" fontId="24" fillId="0" borderId="0" xfId="0" applyFont="1" applyFill="1" applyAlignment="1">
      <alignment horizontal="center"/>
    </xf>
    <xf numFmtId="0" fontId="22" fillId="0" borderId="0" xfId="0" applyFont="1" applyFill="1" applyAlignment="1">
      <alignment horizontal="left"/>
    </xf>
    <xf numFmtId="0" fontId="0" fillId="0" borderId="17" xfId="0" applyFill="1" applyBorder="1" applyAlignment="1">
      <alignment/>
    </xf>
    <xf numFmtId="188" fontId="23" fillId="0" borderId="0" xfId="0" applyNumberFormat="1" applyFont="1" applyFill="1" applyAlignment="1">
      <alignment/>
    </xf>
    <xf numFmtId="0" fontId="24" fillId="0" borderId="0" xfId="0" applyFont="1" applyFill="1" applyBorder="1" applyAlignment="1">
      <alignment horizontal="left"/>
    </xf>
    <xf numFmtId="0" fontId="24" fillId="0" borderId="0" xfId="0" applyFont="1" applyFill="1" applyAlignment="1">
      <alignment/>
    </xf>
    <xf numFmtId="0" fontId="56" fillId="0" borderId="0" xfId="0" applyFont="1" applyFill="1" applyAlignment="1">
      <alignment/>
    </xf>
    <xf numFmtId="184" fontId="0" fillId="0" borderId="12" xfId="0" applyNumberFormat="1" applyFill="1" applyBorder="1" applyAlignment="1">
      <alignment horizontal="right"/>
    </xf>
    <xf numFmtId="0" fontId="23" fillId="0" borderId="12" xfId="0" applyFont="1" applyFill="1" applyBorder="1" applyAlignment="1">
      <alignment/>
    </xf>
    <xf numFmtId="0" fontId="49" fillId="0" borderId="0" xfId="0" applyFont="1" applyFill="1" applyAlignment="1">
      <alignment/>
    </xf>
    <xf numFmtId="0" fontId="0" fillId="0" borderId="0" xfId="0" applyFill="1" applyBorder="1" applyAlignment="1">
      <alignment horizontal="left"/>
    </xf>
    <xf numFmtId="0" fontId="43" fillId="0" borderId="0" xfId="0" applyFont="1" applyFill="1" applyBorder="1" applyAlignment="1">
      <alignment horizontal="right"/>
    </xf>
    <xf numFmtId="177" fontId="69" fillId="0" borderId="0" xfId="0" applyNumberFormat="1" applyFont="1" applyFill="1" applyBorder="1" applyAlignment="1">
      <alignment horizontal="right"/>
    </xf>
    <xf numFmtId="0" fontId="53" fillId="0" borderId="0" xfId="0" applyFont="1" applyAlignment="1">
      <alignment/>
    </xf>
    <xf numFmtId="0" fontId="20" fillId="0" borderId="0" xfId="0" applyFont="1" applyAlignment="1">
      <alignment/>
    </xf>
    <xf numFmtId="0" fontId="43" fillId="0" borderId="0" xfId="0" applyFont="1" applyFill="1" applyAlignment="1">
      <alignment/>
    </xf>
    <xf numFmtId="0" fontId="58" fillId="0" borderId="0" xfId="0" applyFont="1" applyFill="1" applyAlignment="1">
      <alignment/>
    </xf>
    <xf numFmtId="0" fontId="0" fillId="0" borderId="0" xfId="0" applyBorder="1" applyAlignment="1">
      <alignment/>
    </xf>
    <xf numFmtId="0" fontId="0" fillId="0" borderId="0" xfId="0" applyFont="1" applyBorder="1" applyAlignment="1">
      <alignment/>
    </xf>
    <xf numFmtId="0" fontId="54" fillId="0" borderId="0" xfId="0" applyFont="1" applyAlignment="1">
      <alignment/>
    </xf>
    <xf numFmtId="0" fontId="0" fillId="0" borderId="12" xfId="0" applyBorder="1" applyAlignment="1">
      <alignment/>
    </xf>
    <xf numFmtId="0" fontId="62" fillId="0" borderId="0" xfId="0" applyFont="1" applyFill="1" applyBorder="1" applyAlignment="1">
      <alignment/>
    </xf>
    <xf numFmtId="0" fontId="20" fillId="0" borderId="0" xfId="0" applyFont="1" applyBorder="1" applyAlignment="1">
      <alignment/>
    </xf>
    <xf numFmtId="0" fontId="63" fillId="0" borderId="0" xfId="0" applyFont="1" applyBorder="1" applyAlignment="1">
      <alignment/>
    </xf>
    <xf numFmtId="0" fontId="21" fillId="0" borderId="0" xfId="0" applyFont="1" applyAlignment="1">
      <alignment/>
    </xf>
    <xf numFmtId="0" fontId="0" fillId="0" borderId="0" xfId="0" applyFont="1" applyAlignment="1">
      <alignment/>
    </xf>
    <xf numFmtId="0" fontId="63" fillId="0" borderId="0" xfId="0" applyFont="1" applyFill="1" applyBorder="1" applyAlignment="1">
      <alignment/>
    </xf>
    <xf numFmtId="0" fontId="63" fillId="0" borderId="0" xfId="0" applyFont="1" applyFill="1" applyBorder="1" applyAlignment="1">
      <alignment horizontal="left"/>
    </xf>
    <xf numFmtId="0" fontId="67" fillId="0" borderId="0" xfId="0" applyFont="1" applyFill="1" applyBorder="1" applyAlignment="1">
      <alignment/>
    </xf>
    <xf numFmtId="0" fontId="67" fillId="0" borderId="0" xfId="0" applyFont="1" applyFill="1" applyAlignment="1">
      <alignment/>
    </xf>
    <xf numFmtId="3" fontId="40" fillId="0" borderId="0" xfId="0" applyNumberFormat="1" applyFont="1" applyFill="1" applyBorder="1" applyAlignment="1">
      <alignment/>
    </xf>
    <xf numFmtId="3" fontId="40" fillId="0" borderId="0" xfId="0" applyNumberFormat="1" applyFont="1" applyFill="1" applyAlignment="1">
      <alignment horizontal="right"/>
    </xf>
    <xf numFmtId="3" fontId="40" fillId="0" borderId="0" xfId="0" applyNumberFormat="1" applyFont="1" applyFill="1" applyAlignment="1">
      <alignment/>
    </xf>
    <xf numFmtId="49" fontId="0" fillId="0" borderId="0" xfId="0" applyNumberFormat="1" applyFill="1" applyAlignment="1">
      <alignment/>
    </xf>
    <xf numFmtId="0" fontId="0" fillId="0" borderId="0" xfId="0" applyNumberFormat="1" applyFill="1" applyAlignment="1">
      <alignment/>
    </xf>
    <xf numFmtId="0" fontId="0" fillId="0" borderId="0" xfId="0" applyNumberFormat="1" applyFill="1" applyAlignment="1">
      <alignment horizontal="center"/>
    </xf>
    <xf numFmtId="49" fontId="0" fillId="0" borderId="0" xfId="0" applyNumberFormat="1" applyFill="1" applyAlignment="1">
      <alignment horizontal="centerContinuous"/>
    </xf>
    <xf numFmtId="0" fontId="0" fillId="0" borderId="0" xfId="0" applyNumberFormat="1" applyFill="1" applyAlignment="1">
      <alignment horizontal="centerContinuous"/>
    </xf>
    <xf numFmtId="0" fontId="20" fillId="0" borderId="0" xfId="0" applyNumberFormat="1" applyFont="1" applyFill="1" applyAlignment="1">
      <alignment horizontal="center"/>
    </xf>
    <xf numFmtId="0" fontId="21" fillId="0" borderId="12" xfId="0" applyFont="1" applyFill="1" applyBorder="1" applyAlignment="1">
      <alignment/>
    </xf>
    <xf numFmtId="3" fontId="0" fillId="0" borderId="12" xfId="0" applyNumberFormat="1" applyFont="1" applyFill="1" applyBorder="1" applyAlignment="1">
      <alignment/>
    </xf>
    <xf numFmtId="0" fontId="48" fillId="0" borderId="0" xfId="0" applyFont="1" applyFill="1" applyBorder="1" applyAlignment="1">
      <alignment horizontal="right"/>
    </xf>
    <xf numFmtId="192" fontId="20" fillId="0" borderId="0" xfId="0" applyNumberFormat="1" applyFont="1" applyFill="1" applyBorder="1" applyAlignment="1">
      <alignment/>
    </xf>
    <xf numFmtId="49" fontId="29" fillId="0" borderId="0" xfId="0" applyNumberFormat="1" applyFont="1" applyFill="1" applyBorder="1" applyAlignment="1">
      <alignment horizontal="center"/>
    </xf>
    <xf numFmtId="176" fontId="22" fillId="0" borderId="0" xfId="0" applyNumberFormat="1" applyFont="1" applyFill="1" applyAlignment="1">
      <alignment horizontal="center"/>
    </xf>
    <xf numFmtId="176" fontId="22" fillId="0" borderId="13" xfId="0" applyNumberFormat="1" applyFont="1" applyFill="1" applyBorder="1" applyAlignment="1">
      <alignment horizontal="center"/>
    </xf>
    <xf numFmtId="187" fontId="35" fillId="0" borderId="0" xfId="0" applyNumberFormat="1" applyFont="1" applyFill="1" applyBorder="1" applyAlignment="1">
      <alignment horizontal="center"/>
    </xf>
    <xf numFmtId="187" fontId="22" fillId="0" borderId="10" xfId="0" applyNumberFormat="1" applyFont="1" applyFill="1" applyBorder="1" applyAlignment="1">
      <alignment horizontal="center"/>
    </xf>
    <xf numFmtId="0" fontId="0" fillId="0" borderId="0" xfId="0" applyNumberFormat="1" applyFont="1" applyFill="1" applyAlignment="1">
      <alignment horizontal="center"/>
    </xf>
    <xf numFmtId="0" fontId="33" fillId="0" borderId="0" xfId="0" applyFont="1" applyFill="1" applyAlignment="1">
      <alignment horizontal="left"/>
    </xf>
    <xf numFmtId="0" fontId="62" fillId="0" borderId="0" xfId="0" applyFont="1" applyFill="1" applyAlignment="1">
      <alignment/>
    </xf>
    <xf numFmtId="0" fontId="62" fillId="0" borderId="0" xfId="0" applyFont="1" applyFill="1" applyAlignment="1">
      <alignment horizontal="right"/>
    </xf>
    <xf numFmtId="0" fontId="62" fillId="0" borderId="0" xfId="0" applyFont="1" applyFill="1" applyBorder="1" applyAlignment="1">
      <alignment/>
    </xf>
    <xf numFmtId="0" fontId="62" fillId="0" borderId="0" xfId="0" applyFont="1" applyFill="1" applyBorder="1" applyAlignment="1">
      <alignment horizontal="right"/>
    </xf>
    <xf numFmtId="0" fontId="62" fillId="0" borderId="0" xfId="0" applyFont="1" applyFill="1" applyAlignment="1">
      <alignment/>
    </xf>
    <xf numFmtId="0" fontId="71" fillId="0" borderId="0" xfId="0" applyFont="1" applyFill="1" applyAlignment="1">
      <alignment/>
    </xf>
    <xf numFmtId="0" fontId="60" fillId="0" borderId="0" xfId="0" applyFont="1" applyFill="1" applyAlignment="1">
      <alignment/>
    </xf>
    <xf numFmtId="0" fontId="56" fillId="0" borderId="0" xfId="0" applyFont="1" applyFill="1" applyBorder="1" applyAlignment="1">
      <alignment/>
    </xf>
    <xf numFmtId="0" fontId="60" fillId="0" borderId="0" xfId="0" applyFont="1" applyFill="1" applyAlignment="1">
      <alignment horizontal="centerContinuous"/>
    </xf>
    <xf numFmtId="0" fontId="60" fillId="0" borderId="0" xfId="0" applyFont="1" applyFill="1" applyAlignment="1">
      <alignment/>
    </xf>
    <xf numFmtId="0" fontId="28" fillId="0" borderId="0" xfId="0" applyFont="1" applyAlignment="1">
      <alignment/>
    </xf>
    <xf numFmtId="0" fontId="57" fillId="0" borderId="0" xfId="0" applyFont="1" applyFill="1" applyBorder="1" applyAlignment="1">
      <alignment horizontal="left"/>
    </xf>
    <xf numFmtId="0" fontId="57" fillId="0" borderId="0" xfId="0" applyFont="1" applyFill="1" applyAlignment="1">
      <alignment horizontal="left"/>
    </xf>
    <xf numFmtId="176" fontId="30" fillId="0" borderId="10" xfId="0" applyNumberFormat="1" applyFont="1" applyFill="1" applyBorder="1" applyAlignment="1">
      <alignment/>
    </xf>
    <xf numFmtId="0" fontId="22" fillId="0" borderId="12" xfId="64" applyFont="1" applyFill="1" applyBorder="1">
      <alignment/>
      <protection/>
    </xf>
    <xf numFmtId="0" fontId="22" fillId="0" borderId="10" xfId="64" applyFont="1" applyFill="1" applyBorder="1">
      <alignment/>
      <protection/>
    </xf>
    <xf numFmtId="0" fontId="0" fillId="0" borderId="13" xfId="64" applyFill="1" applyBorder="1">
      <alignment/>
      <protection/>
    </xf>
    <xf numFmtId="0" fontId="22" fillId="0" borderId="13" xfId="64" applyFont="1" applyFill="1" applyBorder="1">
      <alignment/>
      <protection/>
    </xf>
    <xf numFmtId="176" fontId="22" fillId="0" borderId="0" xfId="0" applyNumberFormat="1" applyFont="1" applyFill="1" applyBorder="1" applyAlignment="1">
      <alignment horizontal="center" wrapText="1"/>
    </xf>
    <xf numFmtId="176" fontId="0" fillId="0" borderId="0" xfId="0" applyNumberFormat="1" applyFont="1" applyFill="1" applyAlignment="1">
      <alignment/>
    </xf>
    <xf numFmtId="187" fontId="22" fillId="0" borderId="11" xfId="0" applyNumberFormat="1" applyFont="1" applyFill="1" applyBorder="1" applyAlignment="1">
      <alignment horizontal="center"/>
    </xf>
    <xf numFmtId="187" fontId="22" fillId="0" borderId="13" xfId="0" applyNumberFormat="1" applyFont="1" applyFill="1" applyBorder="1" applyAlignment="1">
      <alignment horizontal="center"/>
    </xf>
    <xf numFmtId="0" fontId="62" fillId="0" borderId="0" xfId="0" applyFont="1" applyFill="1" applyAlignment="1">
      <alignment/>
    </xf>
    <xf numFmtId="187" fontId="22" fillId="0" borderId="10" xfId="0" applyNumberFormat="1" applyFont="1" applyFill="1" applyBorder="1" applyAlignment="1">
      <alignment/>
    </xf>
    <xf numFmtId="192" fontId="0" fillId="0" borderId="10" xfId="54" applyNumberFormat="1" applyFont="1" applyFill="1" applyBorder="1" applyAlignment="1">
      <alignment/>
    </xf>
    <xf numFmtId="176" fontId="22" fillId="0" borderId="0" xfId="49" applyNumberFormat="1" applyFont="1" applyFill="1" applyBorder="1" applyAlignment="1">
      <alignment horizontal="center"/>
    </xf>
    <xf numFmtId="176" fontId="22" fillId="0" borderId="11" xfId="49" applyNumberFormat="1" applyFont="1" applyFill="1" applyBorder="1" applyAlignment="1">
      <alignment horizontal="center"/>
    </xf>
    <xf numFmtId="176" fontId="22" fillId="0" borderId="12" xfId="49" applyNumberFormat="1" applyFont="1" applyFill="1" applyBorder="1" applyAlignment="1">
      <alignment horizontal="center"/>
    </xf>
    <xf numFmtId="176" fontId="22" fillId="0" borderId="10" xfId="49" applyNumberFormat="1" applyFont="1" applyFill="1" applyBorder="1" applyAlignment="1">
      <alignment horizontal="center"/>
    </xf>
    <xf numFmtId="176" fontId="0" fillId="0" borderId="12" xfId="0" applyNumberFormat="1" applyFont="1" applyFill="1" applyBorder="1" applyAlignment="1">
      <alignment/>
    </xf>
    <xf numFmtId="192" fontId="0" fillId="0" borderId="0" xfId="54" applyNumberFormat="1" applyFont="1" applyFill="1" applyBorder="1" applyAlignment="1">
      <alignment horizontal="left"/>
    </xf>
    <xf numFmtId="192" fontId="0" fillId="0" borderId="12" xfId="54" applyNumberFormat="1" applyFont="1" applyFill="1" applyBorder="1" applyAlignment="1">
      <alignment horizontal="left"/>
    </xf>
    <xf numFmtId="186" fontId="0" fillId="0" borderId="0" xfId="0" applyNumberFormat="1" applyFont="1" applyFill="1" applyBorder="1" applyAlignment="1">
      <alignment wrapText="1"/>
    </xf>
    <xf numFmtId="186" fontId="0" fillId="0" borderId="0" xfId="0" applyNumberFormat="1" applyFont="1" applyFill="1" applyBorder="1" applyAlignment="1">
      <alignment horizontal="left" wrapText="1"/>
    </xf>
    <xf numFmtId="186" fontId="0" fillId="0" borderId="0" xfId="0" applyNumberFormat="1" applyFill="1" applyBorder="1" applyAlignment="1">
      <alignment/>
    </xf>
    <xf numFmtId="187" fontId="22" fillId="0" borderId="14" xfId="0" applyNumberFormat="1" applyFont="1" applyFill="1" applyBorder="1" applyAlignment="1">
      <alignment horizontal="center"/>
    </xf>
    <xf numFmtId="187" fontId="0" fillId="0" borderId="14" xfId="0" applyNumberFormat="1" applyFont="1" applyFill="1" applyBorder="1" applyAlignment="1">
      <alignment/>
    </xf>
    <xf numFmtId="187" fontId="36" fillId="0" borderId="12" xfId="54" applyNumberFormat="1" applyFont="1" applyFill="1" applyBorder="1" applyAlignment="1">
      <alignment horizontal="center"/>
    </xf>
    <xf numFmtId="186" fontId="20" fillId="0" borderId="10" xfId="0" applyNumberFormat="1" applyFont="1" applyFill="1" applyBorder="1" applyAlignment="1" applyProtection="1">
      <alignment/>
      <protection/>
    </xf>
    <xf numFmtId="186" fontId="0" fillId="0" borderId="0" xfId="56" applyNumberFormat="1" applyFont="1" applyFill="1" applyBorder="1" applyAlignment="1" applyProtection="1">
      <alignment horizontal="right"/>
      <protection/>
    </xf>
    <xf numFmtId="186" fontId="0" fillId="0" borderId="0" xfId="0" applyNumberFormat="1" applyFont="1" applyFill="1" applyAlignment="1" applyProtection="1">
      <alignment horizontal="right"/>
      <protection/>
    </xf>
    <xf numFmtId="186" fontId="0" fillId="0" borderId="0" xfId="0" applyNumberFormat="1" applyFont="1" applyFill="1" applyBorder="1" applyAlignment="1" applyProtection="1">
      <alignment horizontal="right"/>
      <protection/>
    </xf>
    <xf numFmtId="186" fontId="0" fillId="0" borderId="12" xfId="56" applyNumberFormat="1" applyFont="1" applyFill="1" applyBorder="1" applyAlignment="1" applyProtection="1">
      <alignment horizontal="right"/>
      <protection/>
    </xf>
    <xf numFmtId="0" fontId="75" fillId="0" borderId="0" xfId="0" applyFont="1" applyFill="1" applyAlignment="1">
      <alignment/>
    </xf>
    <xf numFmtId="0" fontId="22" fillId="0" borderId="14" xfId="0" applyFont="1" applyFill="1" applyBorder="1" applyAlignment="1">
      <alignment horizontal="center"/>
    </xf>
    <xf numFmtId="0" fontId="22" fillId="0" borderId="12" xfId="0" applyFont="1" applyFill="1" applyBorder="1" applyAlignment="1">
      <alignment/>
    </xf>
    <xf numFmtId="205" fontId="20" fillId="0" borderId="15" xfId="0" applyNumberFormat="1" applyFont="1" applyFill="1" applyBorder="1" applyAlignment="1">
      <alignment horizontal="right"/>
    </xf>
    <xf numFmtId="176" fontId="20" fillId="0" borderId="0" xfId="0" applyNumberFormat="1" applyFont="1" applyFill="1" applyBorder="1" applyAlignment="1">
      <alignment horizontal="right"/>
    </xf>
    <xf numFmtId="0" fontId="20" fillId="0" borderId="14" xfId="64" applyFont="1" applyFill="1" applyBorder="1" applyAlignment="1">
      <alignment wrapText="1"/>
      <protection/>
    </xf>
    <xf numFmtId="3" fontId="20" fillId="0" borderId="10" xfId="64" applyNumberFormat="1" applyFont="1" applyFill="1" applyBorder="1" applyAlignment="1">
      <alignment horizontal="center"/>
      <protection/>
    </xf>
    <xf numFmtId="0" fontId="20" fillId="0" borderId="10" xfId="64" applyFont="1" applyFill="1" applyBorder="1" applyAlignment="1">
      <alignment wrapText="1"/>
      <protection/>
    </xf>
    <xf numFmtId="176" fontId="0" fillId="0" borderId="12" xfId="0" applyNumberFormat="1" applyFont="1" applyFill="1" applyBorder="1" applyAlignment="1">
      <alignment horizontal="right"/>
    </xf>
    <xf numFmtId="186" fontId="0" fillId="0" borderId="12" xfId="0" applyNumberFormat="1" applyFont="1" applyFill="1" applyBorder="1" applyAlignment="1">
      <alignment horizontal="left"/>
    </xf>
    <xf numFmtId="0" fontId="28" fillId="0" borderId="0" xfId="0" applyFont="1" applyFill="1" applyBorder="1" applyAlignment="1">
      <alignment wrapText="1"/>
    </xf>
    <xf numFmtId="0" fontId="0" fillId="0" borderId="10" xfId="64" applyFont="1" applyFill="1" applyBorder="1" applyAlignment="1">
      <alignment horizontal="right"/>
      <protection/>
    </xf>
    <xf numFmtId="192" fontId="0" fillId="20" borderId="0" xfId="0" applyNumberFormat="1" applyFont="1" applyFill="1" applyBorder="1" applyAlignment="1">
      <alignment horizontal="right"/>
    </xf>
    <xf numFmtId="186" fontId="0" fillId="0" borderId="12" xfId="0" applyNumberFormat="1" applyFont="1" applyFill="1" applyBorder="1" applyAlignment="1">
      <alignment horizontal="left" wrapText="1"/>
    </xf>
    <xf numFmtId="0" fontId="20" fillId="20" borderId="10" xfId="64" applyFont="1" applyFill="1" applyBorder="1">
      <alignment/>
      <protection/>
    </xf>
    <xf numFmtId="0" fontId="0" fillId="20" borderId="10" xfId="64" applyFill="1" applyBorder="1">
      <alignment/>
      <protection/>
    </xf>
    <xf numFmtId="0" fontId="20" fillId="0" borderId="10" xfId="0" applyFont="1" applyFill="1" applyBorder="1" applyAlignment="1">
      <alignment/>
    </xf>
    <xf numFmtId="0" fontId="26" fillId="0" borderId="0" xfId="0" applyFont="1" applyFill="1" applyAlignment="1">
      <alignment horizontal="left" wrapText="1"/>
    </xf>
    <xf numFmtId="0" fontId="0" fillId="0" borderId="20" xfId="0" applyFill="1" applyBorder="1" applyAlignment="1">
      <alignment/>
    </xf>
    <xf numFmtId="0" fontId="0" fillId="0" borderId="18" xfId="0" applyFont="1" applyFill="1" applyBorder="1" applyAlignment="1">
      <alignment/>
    </xf>
    <xf numFmtId="0" fontId="0" fillId="0" borderId="21" xfId="0" applyFill="1" applyBorder="1" applyAlignment="1">
      <alignment/>
    </xf>
    <xf numFmtId="0" fontId="0" fillId="0" borderId="18" xfId="0" applyFill="1" applyBorder="1" applyAlignment="1">
      <alignment/>
    </xf>
    <xf numFmtId="3" fontId="0" fillId="0" borderId="18" xfId="0" applyNumberFormat="1" applyFont="1" applyFill="1" applyBorder="1" applyAlignment="1">
      <alignment/>
    </xf>
    <xf numFmtId="0" fontId="21" fillId="0" borderId="21" xfId="0" applyFont="1" applyFill="1" applyBorder="1" applyAlignment="1">
      <alignment/>
    </xf>
    <xf numFmtId="0" fontId="0" fillId="0" borderId="19" xfId="0" applyFill="1" applyBorder="1" applyAlignment="1">
      <alignment/>
    </xf>
    <xf numFmtId="0" fontId="21" fillId="0" borderId="22" xfId="0" applyFont="1" applyFill="1" applyBorder="1" applyAlignment="1">
      <alignment/>
    </xf>
    <xf numFmtId="176" fontId="21" fillId="0" borderId="21" xfId="0" applyNumberFormat="1" applyFont="1" applyFill="1" applyBorder="1" applyAlignment="1">
      <alignment/>
    </xf>
    <xf numFmtId="3" fontId="0" fillId="0" borderId="12" xfId="0" applyNumberFormat="1" applyFont="1" applyFill="1" applyBorder="1" applyAlignment="1">
      <alignment horizontal="right"/>
    </xf>
    <xf numFmtId="176" fontId="20" fillId="0" borderId="0" xfId="57" applyNumberFormat="1" applyFont="1" applyFill="1" applyBorder="1" applyAlignment="1">
      <alignment horizontal="center"/>
    </xf>
    <xf numFmtId="176" fontId="0" fillId="0" borderId="0" xfId="0" applyNumberFormat="1" applyFont="1" applyFill="1" applyBorder="1" applyAlignment="1">
      <alignment horizontal="right"/>
    </xf>
    <xf numFmtId="176" fontId="0" fillId="0" borderId="0" xfId="0" applyNumberFormat="1" applyFont="1" applyFill="1" applyAlignment="1">
      <alignment horizontal="right"/>
    </xf>
    <xf numFmtId="3" fontId="0" fillId="0" borderId="0" xfId="0" applyNumberFormat="1" applyFont="1" applyFill="1" applyAlignment="1">
      <alignment horizontal="right"/>
    </xf>
    <xf numFmtId="176" fontId="0" fillId="0" borderId="10" xfId="0" applyNumberFormat="1" applyFont="1" applyFill="1" applyBorder="1" applyAlignment="1">
      <alignment horizontal="right"/>
    </xf>
    <xf numFmtId="177" fontId="0" fillId="0" borderId="0" xfId="55" applyNumberFormat="1" applyFont="1" applyFill="1" applyBorder="1" applyAlignment="1">
      <alignment/>
    </xf>
    <xf numFmtId="0" fontId="28" fillId="0" borderId="0" xfId="0" applyFont="1" applyFill="1" applyBorder="1" applyAlignment="1">
      <alignment/>
    </xf>
    <xf numFmtId="49" fontId="20" fillId="0" borderId="0" xfId="60" applyNumberFormat="1" applyFont="1" applyFill="1" applyBorder="1" applyAlignment="1">
      <alignment horizontal="center"/>
    </xf>
    <xf numFmtId="0" fontId="28" fillId="0" borderId="0" xfId="0" applyFont="1" applyFill="1" applyBorder="1" applyAlignment="1">
      <alignment horizontal="left" wrapText="1"/>
    </xf>
    <xf numFmtId="192" fontId="0" fillId="0" borderId="0" xfId="0" applyNumberFormat="1" applyFill="1" applyAlignment="1">
      <alignment horizontal="center"/>
    </xf>
    <xf numFmtId="192" fontId="0" fillId="0" borderId="0" xfId="0" applyNumberFormat="1" applyFill="1" applyAlignment="1">
      <alignment horizontal="right"/>
    </xf>
    <xf numFmtId="181" fontId="0" fillId="0" borderId="0" xfId="57" applyNumberFormat="1" applyFont="1" applyFill="1" applyBorder="1" applyAlignment="1">
      <alignment horizontal="right"/>
    </xf>
    <xf numFmtId="177" fontId="0" fillId="0" borderId="0" xfId="0" applyNumberFormat="1" applyFont="1" applyFill="1" applyAlignment="1">
      <alignment/>
    </xf>
    <xf numFmtId="0" fontId="0" fillId="0" borderId="10" xfId="0" applyFont="1" applyFill="1" applyBorder="1" applyAlignment="1">
      <alignment horizontal="center"/>
    </xf>
    <xf numFmtId="0" fontId="20" fillId="0" borderId="15" xfId="0" applyFont="1" applyFill="1" applyBorder="1" applyAlignment="1">
      <alignment/>
    </xf>
    <xf numFmtId="0" fontId="0" fillId="0" borderId="0" xfId="0" applyFont="1" applyFill="1" applyBorder="1" applyAlignment="1">
      <alignment horizontal="center"/>
    </xf>
    <xf numFmtId="0" fontId="0" fillId="0" borderId="0" xfId="0" applyFont="1" applyFill="1" applyAlignment="1">
      <alignment horizontal="center"/>
    </xf>
    <xf numFmtId="0" fontId="0" fillId="0" borderId="0" xfId="0" applyFont="1" applyFill="1" applyBorder="1" applyAlignment="1">
      <alignment horizontal="left"/>
    </xf>
    <xf numFmtId="176" fontId="0" fillId="0" borderId="0" xfId="0" applyNumberFormat="1" applyFont="1" applyFill="1" applyBorder="1" applyAlignment="1">
      <alignment horizontal="right"/>
    </xf>
    <xf numFmtId="176" fontId="0" fillId="20" borderId="0" xfId="0" applyNumberFormat="1" applyFont="1" applyFill="1" applyBorder="1" applyAlignment="1">
      <alignment horizontal="center"/>
    </xf>
    <xf numFmtId="176" fontId="0" fillId="0" borderId="0" xfId="0" applyNumberFormat="1" applyFont="1" applyFill="1" applyBorder="1" applyAlignment="1">
      <alignment horizontal="center"/>
    </xf>
    <xf numFmtId="176" fontId="0" fillId="0" borderId="0" xfId="0" applyNumberFormat="1" applyFont="1" applyFill="1" applyAlignment="1">
      <alignment horizontal="center"/>
    </xf>
    <xf numFmtId="0" fontId="0" fillId="0" borderId="0" xfId="0" applyFont="1" applyFill="1" applyBorder="1" applyAlignment="1">
      <alignment readingOrder="1"/>
    </xf>
    <xf numFmtId="0" fontId="0" fillId="0" borderId="0" xfId="0" applyFont="1" applyFill="1" applyAlignment="1">
      <alignment horizontal="right"/>
    </xf>
    <xf numFmtId="176" fontId="0" fillId="0" borderId="0" xfId="0" applyNumberFormat="1" applyFont="1" applyFill="1" applyAlignment="1">
      <alignment horizontal="right"/>
    </xf>
    <xf numFmtId="0" fontId="0" fillId="0" borderId="12" xfId="0" applyFont="1" applyFill="1" applyBorder="1" applyAlignment="1">
      <alignment horizontal="left"/>
    </xf>
    <xf numFmtId="0" fontId="0" fillId="0" borderId="11" xfId="0" applyFont="1" applyFill="1" applyBorder="1" applyAlignment="1">
      <alignment horizontal="left"/>
    </xf>
    <xf numFmtId="0" fontId="0" fillId="0" borderId="11" xfId="0" applyFont="1" applyFill="1" applyBorder="1" applyAlignment="1">
      <alignment horizontal="center"/>
    </xf>
    <xf numFmtId="176" fontId="0" fillId="0" borderId="11" xfId="0" applyNumberFormat="1" applyFont="1" applyFill="1" applyBorder="1" applyAlignment="1">
      <alignment horizontal="right"/>
    </xf>
    <xf numFmtId="176" fontId="0" fillId="20" borderId="11" xfId="0" applyNumberFormat="1" applyFont="1" applyFill="1" applyBorder="1" applyAlignment="1">
      <alignment horizontal="center"/>
    </xf>
    <xf numFmtId="176" fontId="0" fillId="0" borderId="11" xfId="0" applyNumberFormat="1" applyFont="1" applyFill="1" applyBorder="1" applyAlignment="1">
      <alignment horizontal="center"/>
    </xf>
    <xf numFmtId="192" fontId="0" fillId="20" borderId="0" xfId="0" applyNumberFormat="1" applyFont="1" applyFill="1" applyBorder="1" applyAlignment="1">
      <alignment horizontal="right"/>
    </xf>
    <xf numFmtId="0" fontId="0" fillId="20" borderId="11" xfId="0" applyFont="1" applyFill="1" applyBorder="1" applyAlignment="1">
      <alignment/>
    </xf>
    <xf numFmtId="192" fontId="20" fillId="0" borderId="0" xfId="0" applyNumberFormat="1" applyFont="1" applyFill="1" applyAlignment="1">
      <alignment horizontal="right"/>
    </xf>
    <xf numFmtId="0" fontId="0" fillId="0" borderId="11" xfId="0" applyFont="1" applyFill="1" applyBorder="1" applyAlignment="1">
      <alignment horizontal="center"/>
    </xf>
    <xf numFmtId="176" fontId="0" fillId="0" borderId="11" xfId="0" applyNumberFormat="1" applyFont="1" applyFill="1" applyBorder="1" applyAlignment="1">
      <alignment horizontal="right"/>
    </xf>
    <xf numFmtId="176" fontId="0" fillId="0" borderId="0" xfId="57" applyNumberFormat="1" applyFont="1" applyFill="1" applyBorder="1" applyAlignment="1">
      <alignment horizontal="right"/>
    </xf>
    <xf numFmtId="176" fontId="0" fillId="0" borderId="10" xfId="57" applyNumberFormat="1" applyFont="1" applyFill="1" applyBorder="1" applyAlignment="1">
      <alignment horizontal="center"/>
    </xf>
    <xf numFmtId="181" fontId="0" fillId="0" borderId="0" xfId="0" applyNumberFormat="1" applyFont="1" applyFill="1" applyBorder="1" applyAlignment="1">
      <alignment horizontal="right"/>
    </xf>
    <xf numFmtId="181" fontId="0" fillId="0" borderId="12" xfId="0" applyNumberFormat="1" applyFont="1" applyFill="1" applyBorder="1" applyAlignment="1">
      <alignment horizontal="right"/>
    </xf>
    <xf numFmtId="181" fontId="0" fillId="0" borderId="0" xfId="0" applyNumberFormat="1" applyFont="1" applyFill="1" applyAlignment="1">
      <alignment horizontal="right"/>
    </xf>
    <xf numFmtId="181" fontId="0" fillId="0" borderId="11" xfId="0" applyNumberFormat="1" applyFont="1" applyFill="1" applyBorder="1" applyAlignment="1">
      <alignment horizontal="right"/>
    </xf>
    <xf numFmtId="0" fontId="28" fillId="0" borderId="0" xfId="0" applyFont="1" applyFill="1" applyBorder="1" applyAlignment="1">
      <alignment wrapText="1"/>
    </xf>
    <xf numFmtId="181" fontId="0" fillId="0" borderId="0" xfId="0" applyNumberFormat="1" applyFont="1" applyFill="1" applyBorder="1" applyAlignment="1">
      <alignment/>
    </xf>
    <xf numFmtId="181" fontId="0" fillId="0" borderId="12" xfId="0" applyNumberFormat="1" applyFont="1" applyFill="1" applyBorder="1" applyAlignment="1">
      <alignment/>
    </xf>
    <xf numFmtId="181" fontId="0" fillId="0" borderId="0" xfId="0" applyNumberFormat="1" applyFont="1" applyFill="1" applyAlignment="1">
      <alignment/>
    </xf>
    <xf numFmtId="181" fontId="0" fillId="0" borderId="11" xfId="0" applyNumberFormat="1" applyFont="1" applyFill="1" applyBorder="1" applyAlignment="1">
      <alignment/>
    </xf>
    <xf numFmtId="181" fontId="0" fillId="0" borderId="10" xfId="0" applyNumberFormat="1" applyFont="1" applyFill="1" applyBorder="1" applyAlignment="1">
      <alignment/>
    </xf>
    <xf numFmtId="181" fontId="34" fillId="0" borderId="12" xfId="57" applyNumberFormat="1" applyFont="1" applyFill="1" applyBorder="1" applyAlignment="1">
      <alignment horizontal="right"/>
    </xf>
    <xf numFmtId="181" fontId="41" fillId="0" borderId="12" xfId="57" applyNumberFormat="1" applyFont="1" applyFill="1" applyBorder="1" applyAlignment="1">
      <alignment horizontal="right"/>
    </xf>
    <xf numFmtId="181" fontId="34" fillId="0" borderId="10" xfId="57" applyNumberFormat="1" applyFont="1" applyFill="1" applyBorder="1" applyAlignment="1">
      <alignment horizontal="right"/>
    </xf>
    <xf numFmtId="177" fontId="0" fillId="0" borderId="0" xfId="0" applyNumberFormat="1" applyFont="1" applyFill="1" applyBorder="1" applyAlignment="1">
      <alignment/>
    </xf>
    <xf numFmtId="0" fontId="0" fillId="0" borderId="0" xfId="64" applyFill="1" applyAlignment="1">
      <alignment wrapText="1"/>
      <protection/>
    </xf>
    <xf numFmtId="0" fontId="0" fillId="0" borderId="0" xfId="64" applyFont="1" applyFill="1" applyBorder="1" applyAlignment="1">
      <alignment wrapText="1"/>
      <protection/>
    </xf>
    <xf numFmtId="187" fontId="22" fillId="0" borderId="10" xfId="0" applyNumberFormat="1" applyFont="1" applyFill="1" applyBorder="1" applyAlignment="1">
      <alignment horizontal="center"/>
    </xf>
    <xf numFmtId="192" fontId="30" fillId="0" borderId="10" xfId="0" applyNumberFormat="1" applyFont="1" applyFill="1" applyBorder="1" applyAlignment="1">
      <alignment horizontal="center"/>
    </xf>
    <xf numFmtId="0" fontId="62" fillId="0" borderId="0" xfId="0" applyFont="1" applyFill="1" applyAlignment="1">
      <alignment horizontal="left"/>
    </xf>
    <xf numFmtId="0" fontId="27" fillId="0" borderId="0" xfId="0" applyFont="1" applyFill="1" applyBorder="1" applyAlignment="1">
      <alignment horizontal="right"/>
    </xf>
    <xf numFmtId="0" fontId="0" fillId="0" borderId="0" xfId="0" applyFill="1" applyAlignment="1">
      <alignment horizontal="center" textRotation="180"/>
    </xf>
    <xf numFmtId="176" fontId="20" fillId="0" borderId="0" xfId="57" applyNumberFormat="1" applyFont="1" applyFill="1" applyBorder="1" applyAlignment="1">
      <alignment horizontal="right"/>
    </xf>
    <xf numFmtId="181" fontId="20" fillId="0" borderId="0" xfId="0" applyNumberFormat="1" applyFont="1" applyFill="1" applyBorder="1" applyAlignment="1">
      <alignment horizontal="right"/>
    </xf>
    <xf numFmtId="181" fontId="31" fillId="0" borderId="0" xfId="0" applyNumberFormat="1" applyFont="1" applyFill="1" applyBorder="1" applyAlignment="1">
      <alignment horizontal="right"/>
    </xf>
    <xf numFmtId="176" fontId="24" fillId="0" borderId="0" xfId="57" applyNumberFormat="1" applyFont="1" applyFill="1" applyBorder="1" applyAlignment="1">
      <alignment/>
    </xf>
    <xf numFmtId="181" fontId="20" fillId="0" borderId="0" xfId="57" applyNumberFormat="1" applyFont="1" applyFill="1" applyBorder="1" applyAlignment="1">
      <alignment horizontal="right"/>
    </xf>
    <xf numFmtId="186" fontId="0" fillId="0" borderId="14" xfId="0" applyNumberFormat="1" applyFont="1" applyFill="1" applyBorder="1" applyAlignment="1">
      <alignment/>
    </xf>
    <xf numFmtId="0" fontId="62" fillId="0" borderId="0" xfId="0" applyFont="1" applyFill="1" applyAlignment="1">
      <alignment horizontal="right"/>
    </xf>
    <xf numFmtId="0" fontId="0" fillId="0" borderId="11" xfId="64" applyFill="1" applyBorder="1">
      <alignment/>
      <protection/>
    </xf>
    <xf numFmtId="0" fontId="20" fillId="0" borderId="0" xfId="0" applyFont="1" applyFill="1" applyAlignment="1">
      <alignment horizontal="center" vertical="center"/>
    </xf>
    <xf numFmtId="3" fontId="0" fillId="0" borderId="0" xfId="0" applyNumberFormat="1" applyFont="1" applyFill="1" applyAlignment="1">
      <alignment/>
    </xf>
    <xf numFmtId="176" fontId="20" fillId="0" borderId="0" xfId="0" applyNumberFormat="1" applyFont="1" applyFill="1" applyAlignment="1">
      <alignment horizontal="center"/>
    </xf>
    <xf numFmtId="3" fontId="20" fillId="0" borderId="0" xfId="0" applyNumberFormat="1" applyFont="1" applyFill="1" applyAlignment="1">
      <alignment horizontal="center" vertical="center"/>
    </xf>
    <xf numFmtId="176" fontId="20" fillId="0" borderId="0" xfId="0" applyNumberFormat="1" applyFont="1" applyFill="1" applyBorder="1" applyAlignment="1">
      <alignment horizontal="center"/>
    </xf>
    <xf numFmtId="3" fontId="20" fillId="0" borderId="0" xfId="0" applyNumberFormat="1" applyFont="1" applyFill="1" applyBorder="1" applyAlignment="1">
      <alignment horizontal="center" vertical="center"/>
    </xf>
    <xf numFmtId="3" fontId="27" fillId="0" borderId="0" xfId="0" applyNumberFormat="1" applyFont="1" applyFill="1" applyBorder="1" applyAlignment="1">
      <alignment horizontal="center"/>
    </xf>
    <xf numFmtId="176" fontId="27" fillId="0" borderId="12" xfId="0" applyNumberFormat="1" applyFont="1" applyFill="1" applyBorder="1" applyAlignment="1">
      <alignment horizontal="center"/>
    </xf>
    <xf numFmtId="3" fontId="30" fillId="0" borderId="12" xfId="0" applyNumberFormat="1" applyFont="1" applyFill="1" applyBorder="1" applyAlignment="1">
      <alignment horizontal="center"/>
    </xf>
    <xf numFmtId="0" fontId="20" fillId="0" borderId="0" xfId="0" applyFont="1" applyFill="1" applyBorder="1" applyAlignment="1">
      <alignment horizontal="center" vertical="center"/>
    </xf>
    <xf numFmtId="0" fontId="20" fillId="0" borderId="0" xfId="0" applyFont="1" applyFill="1" applyBorder="1" applyAlignment="1">
      <alignment vertical="center"/>
    </xf>
    <xf numFmtId="0" fontId="21" fillId="0" borderId="0" xfId="0" applyFont="1" applyFill="1" applyBorder="1" applyAlignment="1">
      <alignment horizontal="center"/>
    </xf>
    <xf numFmtId="176" fontId="31" fillId="0" borderId="23" xfId="0" applyNumberFormat="1" applyFont="1" applyFill="1" applyBorder="1" applyAlignment="1">
      <alignment horizontal="center"/>
    </xf>
    <xf numFmtId="0" fontId="27" fillId="0" borderId="18" xfId="0" applyFont="1" applyFill="1" applyBorder="1" applyAlignment="1">
      <alignment/>
    </xf>
    <xf numFmtId="0" fontId="30" fillId="0" borderId="13" xfId="0" applyFont="1" applyFill="1" applyBorder="1" applyAlignment="1">
      <alignment horizontal="center"/>
    </xf>
    <xf numFmtId="0" fontId="27" fillId="0" borderId="11" xfId="0" applyFont="1" applyFill="1" applyBorder="1" applyAlignment="1">
      <alignment/>
    </xf>
    <xf numFmtId="192" fontId="0" fillId="0" borderId="12" xfId="0" applyNumberFormat="1" applyFont="1" applyFill="1" applyBorder="1" applyAlignment="1">
      <alignment horizontal="right"/>
    </xf>
    <xf numFmtId="0" fontId="20" fillId="0" borderId="10" xfId="0" applyFont="1" applyFill="1" applyBorder="1" applyAlignment="1">
      <alignment horizontal="left"/>
    </xf>
    <xf numFmtId="49" fontId="20" fillId="0" borderId="0" xfId="55" applyNumberFormat="1" applyFont="1" applyFill="1" applyBorder="1" applyAlignment="1">
      <alignment/>
    </xf>
    <xf numFmtId="0" fontId="20" fillId="0" borderId="0" xfId="0" applyFont="1" applyFill="1" applyAlignment="1">
      <alignment horizontal="center"/>
    </xf>
    <xf numFmtId="0" fontId="0" fillId="0" borderId="0" xfId="0" applyAlignment="1">
      <alignment horizontal="center"/>
    </xf>
    <xf numFmtId="0" fontId="33" fillId="0" borderId="0" xfId="64" applyFont="1" applyFill="1" applyAlignment="1">
      <alignment horizontal="center"/>
      <protection/>
    </xf>
    <xf numFmtId="0" fontId="27" fillId="0" borderId="0" xfId="0" applyFont="1" applyFill="1" applyBorder="1" applyAlignment="1">
      <alignment/>
    </xf>
    <xf numFmtId="0" fontId="0" fillId="20" borderId="0" xfId="0" applyFill="1" applyAlignment="1">
      <alignment/>
    </xf>
    <xf numFmtId="0" fontId="0" fillId="20" borderId="0" xfId="0" applyFill="1" applyBorder="1" applyAlignment="1">
      <alignment/>
    </xf>
    <xf numFmtId="0" fontId="42" fillId="0" borderId="0" xfId="64" applyFont="1" applyFill="1" applyBorder="1">
      <alignment/>
      <protection/>
    </xf>
    <xf numFmtId="0" fontId="64" fillId="0" borderId="0" xfId="0" applyFont="1" applyFill="1" applyBorder="1" applyAlignment="1">
      <alignment horizontal="center" textRotation="180"/>
    </xf>
    <xf numFmtId="0" fontId="27" fillId="0" borderId="10" xfId="0" applyFont="1" applyFill="1" applyBorder="1" applyAlignment="1">
      <alignment/>
    </xf>
    <xf numFmtId="0" fontId="21" fillId="0" borderId="0" xfId="64" applyFont="1" applyFill="1">
      <alignment/>
      <protection/>
    </xf>
    <xf numFmtId="0" fontId="21" fillId="0" borderId="0" xfId="64" applyFont="1" applyFill="1" applyAlignment="1">
      <alignment vertical="top"/>
      <protection/>
    </xf>
    <xf numFmtId="0" fontId="30" fillId="0" borderId="24" xfId="0" applyFont="1" applyFill="1" applyBorder="1" applyAlignment="1">
      <alignment horizontal="center"/>
    </xf>
    <xf numFmtId="0" fontId="39" fillId="0" borderId="10" xfId="0" applyFont="1" applyFill="1" applyBorder="1" applyAlignment="1">
      <alignment horizontal="center"/>
    </xf>
    <xf numFmtId="186" fontId="0" fillId="0" borderId="10" xfId="0" applyNumberFormat="1" applyFill="1" applyBorder="1" applyAlignment="1">
      <alignment/>
    </xf>
    <xf numFmtId="0" fontId="22" fillId="0" borderId="11" xfId="0" applyFont="1" applyFill="1" applyBorder="1" applyAlignment="1">
      <alignment/>
    </xf>
    <xf numFmtId="177" fontId="0" fillId="0" borderId="11" xfId="0" applyNumberFormat="1" applyFill="1" applyBorder="1" applyAlignment="1">
      <alignment/>
    </xf>
    <xf numFmtId="177" fontId="0" fillId="0" borderId="12" xfId="0" applyNumberFormat="1" applyFont="1" applyFill="1" applyBorder="1" applyAlignment="1">
      <alignment/>
    </xf>
    <xf numFmtId="0" fontId="29" fillId="0" borderId="0" xfId="0" applyFont="1" applyFill="1" applyBorder="1" applyAlignment="1">
      <alignment/>
    </xf>
    <xf numFmtId="177" fontId="0" fillId="0" borderId="0" xfId="0" applyNumberFormat="1" applyFill="1" applyAlignment="1">
      <alignment horizontal="centerContinuous"/>
    </xf>
    <xf numFmtId="177" fontId="20" fillId="0" borderId="0" xfId="0" applyNumberFormat="1" applyFont="1" applyFill="1" applyAlignment="1">
      <alignment horizontal="centerContinuous"/>
    </xf>
    <xf numFmtId="176" fontId="20" fillId="0" borderId="0" xfId="50" applyNumberFormat="1" applyFont="1" applyFill="1" applyBorder="1" applyAlignment="1">
      <alignment horizontal="centerContinuous"/>
    </xf>
    <xf numFmtId="49" fontId="20" fillId="0" borderId="12" xfId="64" applyNumberFormat="1" applyFont="1" applyFill="1" applyBorder="1" applyAlignment="1">
      <alignment horizontal="center"/>
      <protection/>
    </xf>
    <xf numFmtId="0" fontId="20" fillId="0" borderId="25" xfId="52" applyNumberFormat="1" applyFont="1" applyFill="1" applyBorder="1" applyAlignment="1">
      <alignment horizontal="center"/>
    </xf>
    <xf numFmtId="49" fontId="20" fillId="0" borderId="12" xfId="55" applyNumberFormat="1" applyFont="1" applyFill="1" applyBorder="1" applyAlignment="1">
      <alignment horizontal="centerContinuous"/>
    </xf>
    <xf numFmtId="192" fontId="78" fillId="20" borderId="0" xfId="0" applyNumberFormat="1" applyFont="1" applyFill="1" applyBorder="1" applyAlignment="1">
      <alignment horizontal="right"/>
    </xf>
    <xf numFmtId="192" fontId="0" fillId="20" borderId="0" xfId="64" applyNumberFormat="1" applyFont="1" applyFill="1" applyBorder="1" applyAlignment="1">
      <alignment horizontal="right"/>
      <protection/>
    </xf>
    <xf numFmtId="192" fontId="0" fillId="20" borderId="12" xfId="64" applyNumberFormat="1" applyFont="1" applyFill="1" applyBorder="1" applyAlignment="1">
      <alignment horizontal="right"/>
      <protection/>
    </xf>
    <xf numFmtId="192" fontId="0" fillId="20" borderId="13" xfId="64" applyNumberFormat="1" applyFont="1" applyFill="1" applyBorder="1" applyAlignment="1">
      <alignment horizontal="right"/>
      <protection/>
    </xf>
    <xf numFmtId="0" fontId="79" fillId="0" borderId="0" xfId="0" applyFont="1" applyFill="1" applyAlignment="1">
      <alignment/>
    </xf>
    <xf numFmtId="0" fontId="54" fillId="0" borderId="0" xfId="0" applyFont="1" applyFill="1" applyAlignment="1">
      <alignment horizontal="center"/>
    </xf>
    <xf numFmtId="0" fontId="57" fillId="0" borderId="0" xfId="0" applyFont="1" applyFill="1" applyAlignment="1">
      <alignment horizontal="center"/>
    </xf>
    <xf numFmtId="0" fontId="55" fillId="0" borderId="0" xfId="0" applyFont="1" applyFill="1" applyAlignment="1">
      <alignment/>
    </xf>
    <xf numFmtId="0" fontId="56" fillId="0" borderId="0" xfId="0" applyFont="1" applyFill="1" applyAlignment="1">
      <alignment/>
    </xf>
    <xf numFmtId="0" fontId="0" fillId="0" borderId="0" xfId="0" applyAlignment="1">
      <alignment/>
    </xf>
    <xf numFmtId="0" fontId="0" fillId="0" borderId="0" xfId="0" applyBorder="1" applyAlignment="1">
      <alignment/>
    </xf>
    <xf numFmtId="0" fontId="0" fillId="0" borderId="0" xfId="0" applyBorder="1" applyAlignment="1">
      <alignment horizontal="center"/>
    </xf>
    <xf numFmtId="0" fontId="62" fillId="0" borderId="0" xfId="0" applyFont="1" applyBorder="1" applyAlignment="1">
      <alignment/>
    </xf>
    <xf numFmtId="0" fontId="80" fillId="0" borderId="0" xfId="0" applyFont="1" applyAlignment="1">
      <alignment/>
    </xf>
    <xf numFmtId="0" fontId="80" fillId="0" borderId="0" xfId="0" applyFont="1" applyFill="1" applyAlignment="1">
      <alignment/>
    </xf>
    <xf numFmtId="0" fontId="54" fillId="0" borderId="0" xfId="0" applyFont="1" applyFill="1" applyAlignment="1">
      <alignment/>
    </xf>
    <xf numFmtId="0" fontId="52" fillId="0" borderId="0" xfId="0" applyFont="1" applyFill="1" applyAlignment="1">
      <alignment/>
    </xf>
    <xf numFmtId="0" fontId="23" fillId="0" borderId="0" xfId="0" applyFont="1" applyFill="1" applyAlignment="1">
      <alignment/>
    </xf>
    <xf numFmtId="0" fontId="20" fillId="0" borderId="0" xfId="0" applyFont="1" applyBorder="1" applyAlignment="1">
      <alignment/>
    </xf>
    <xf numFmtId="180" fontId="20" fillId="0" borderId="0" xfId="0" applyNumberFormat="1" applyFont="1" applyFill="1" applyBorder="1" applyAlignment="1">
      <alignment/>
    </xf>
    <xf numFmtId="0" fontId="0" fillId="0" borderId="0" xfId="0" applyAlignment="1">
      <alignment horizontal="center" textRotation="180"/>
    </xf>
    <xf numFmtId="0" fontId="20" fillId="0" borderId="0" xfId="0" applyFont="1" applyBorder="1" applyAlignment="1">
      <alignment horizontal="center"/>
    </xf>
    <xf numFmtId="49" fontId="20" fillId="0" borderId="12" xfId="58" applyNumberFormat="1" applyFont="1" applyFill="1" applyBorder="1" applyAlignment="1">
      <alignment horizontal="center"/>
    </xf>
    <xf numFmtId="0" fontId="31" fillId="0" borderId="0" xfId="0" applyFont="1" applyFill="1" applyBorder="1" applyAlignment="1">
      <alignment horizontal="left"/>
    </xf>
    <xf numFmtId="186" fontId="20" fillId="0" borderId="0" xfId="0" applyNumberFormat="1" applyFont="1" applyFill="1" applyAlignment="1">
      <alignment horizontal="center"/>
    </xf>
    <xf numFmtId="49" fontId="20" fillId="0" borderId="10" xfId="55" applyNumberFormat="1" applyFont="1" applyFill="1" applyBorder="1" applyAlignment="1">
      <alignment horizontal="center" wrapText="1"/>
    </xf>
    <xf numFmtId="49" fontId="20" fillId="0" borderId="10" xfId="55" applyNumberFormat="1" applyFont="1" applyFill="1" applyBorder="1" applyAlignment="1">
      <alignment horizontal="center"/>
    </xf>
    <xf numFmtId="186" fontId="0" fillId="0" borderId="0" xfId="55" applyNumberFormat="1" applyFont="1" applyFill="1" applyBorder="1" applyAlignment="1">
      <alignment horizontal="centerContinuous"/>
    </xf>
    <xf numFmtId="176" fontId="0" fillId="0" borderId="0" xfId="55" applyNumberFormat="1" applyFont="1" applyFill="1" applyBorder="1" applyAlignment="1">
      <alignment horizontal="centerContinuous"/>
    </xf>
    <xf numFmtId="177" fontId="0" fillId="0" borderId="0" xfId="55" applyNumberFormat="1" applyFont="1" applyFill="1" applyBorder="1" applyAlignment="1">
      <alignment horizontal="centerContinuous"/>
    </xf>
    <xf numFmtId="177" fontId="0" fillId="0" borderId="0" xfId="55" applyNumberFormat="1" applyFill="1" applyBorder="1" applyAlignment="1">
      <alignment horizontal="right"/>
    </xf>
    <xf numFmtId="186" fontId="0" fillId="0" borderId="0" xfId="55" applyNumberFormat="1" applyFont="1" applyFill="1" applyAlignment="1">
      <alignment/>
    </xf>
    <xf numFmtId="186" fontId="30" fillId="0" borderId="0" xfId="55" applyNumberFormat="1" applyFont="1" applyFill="1" applyAlignment="1">
      <alignment horizontal="center"/>
    </xf>
    <xf numFmtId="186" fontId="0" fillId="0" borderId="12" xfId="55" applyNumberFormat="1" applyFill="1" applyBorder="1" applyAlignment="1">
      <alignment/>
    </xf>
    <xf numFmtId="176" fontId="0" fillId="0" borderId="12" xfId="0" applyNumberFormat="1" applyFill="1" applyBorder="1" applyAlignment="1">
      <alignment horizontal="center"/>
    </xf>
    <xf numFmtId="184" fontId="41" fillId="0" borderId="12" xfId="0" applyNumberFormat="1" applyFont="1" applyFill="1" applyBorder="1" applyAlignment="1" quotePrefix="1">
      <alignment horizontal="center"/>
    </xf>
    <xf numFmtId="0" fontId="22" fillId="0" borderId="14" xfId="0" applyFont="1" applyFill="1" applyBorder="1" applyAlignment="1">
      <alignment horizontal="center"/>
    </xf>
    <xf numFmtId="186" fontId="0" fillId="0" borderId="14" xfId="55" applyNumberFormat="1" applyFill="1" applyBorder="1" applyAlignment="1">
      <alignment/>
    </xf>
    <xf numFmtId="176" fontId="0" fillId="0" borderId="14" xfId="55" applyNumberFormat="1" applyFill="1" applyBorder="1" applyAlignment="1">
      <alignment horizontal="center"/>
    </xf>
    <xf numFmtId="184" fontId="41" fillId="0" borderId="14" xfId="0" applyNumberFormat="1" applyFont="1" applyFill="1" applyBorder="1" applyAlignment="1" quotePrefix="1">
      <alignment horizontal="center"/>
    </xf>
    <xf numFmtId="186" fontId="30" fillId="0" borderId="0" xfId="55" applyNumberFormat="1" applyFont="1" applyFill="1" applyBorder="1" applyAlignment="1">
      <alignment horizontal="center"/>
    </xf>
    <xf numFmtId="176" fontId="0" fillId="0" borderId="0" xfId="55" applyNumberFormat="1" applyFill="1" applyBorder="1" applyAlignment="1">
      <alignment horizontal="center"/>
    </xf>
    <xf numFmtId="176" fontId="0" fillId="0" borderId="12" xfId="55" applyNumberFormat="1" applyFill="1" applyBorder="1" applyAlignment="1">
      <alignment horizontal="center"/>
    </xf>
    <xf numFmtId="176" fontId="0" fillId="0" borderId="12" xfId="55" applyNumberFormat="1" applyFont="1" applyFill="1" applyBorder="1" applyAlignment="1">
      <alignment horizontal="left"/>
    </xf>
    <xf numFmtId="184" fontId="0" fillId="0" borderId="12" xfId="0" applyNumberFormat="1" applyFont="1" applyFill="1" applyBorder="1" applyAlignment="1">
      <alignment horizontal="left"/>
    </xf>
    <xf numFmtId="184" fontId="0" fillId="0" borderId="12" xfId="0" applyNumberFormat="1" applyFont="1" applyFill="1" applyBorder="1" applyAlignment="1">
      <alignment horizontal="right"/>
    </xf>
    <xf numFmtId="186" fontId="32" fillId="0" borderId="0" xfId="55" applyNumberFormat="1" applyFont="1" applyFill="1" applyBorder="1" applyAlignment="1">
      <alignment horizontal="center"/>
    </xf>
    <xf numFmtId="186" fontId="22" fillId="0" borderId="0" xfId="55" applyNumberFormat="1" applyFont="1" applyFill="1" applyAlignment="1">
      <alignment horizontal="center"/>
    </xf>
    <xf numFmtId="186" fontId="0" fillId="0" borderId="0" xfId="55" applyNumberFormat="1" applyFont="1" applyFill="1" applyBorder="1" applyAlignment="1">
      <alignment/>
    </xf>
    <xf numFmtId="186" fontId="22" fillId="0" borderId="0" xfId="55" applyNumberFormat="1" applyFont="1" applyFill="1" applyBorder="1" applyAlignment="1">
      <alignment horizontal="center"/>
    </xf>
    <xf numFmtId="176" fontId="0" fillId="0" borderId="0" xfId="55" applyNumberFormat="1" applyFont="1" applyFill="1" applyBorder="1" applyAlignment="1">
      <alignment horizontal="right"/>
    </xf>
    <xf numFmtId="184" fontId="0" fillId="0" borderId="0" xfId="0" applyNumberFormat="1" applyFont="1" applyFill="1" applyBorder="1" applyAlignment="1">
      <alignment horizontal="right"/>
    </xf>
    <xf numFmtId="176" fontId="0" fillId="0" borderId="0" xfId="55" applyNumberFormat="1" applyFill="1" applyBorder="1" applyAlignment="1">
      <alignment horizontal="right"/>
    </xf>
    <xf numFmtId="184" fontId="41" fillId="0" borderId="0" xfId="0" applyNumberFormat="1" applyFont="1" applyFill="1" applyBorder="1" applyAlignment="1" quotePrefix="1">
      <alignment horizontal="left"/>
    </xf>
    <xf numFmtId="184" fontId="41" fillId="0" borderId="0" xfId="0" applyNumberFormat="1" applyFont="1" applyFill="1" applyBorder="1" applyAlignment="1" quotePrefix="1">
      <alignment horizontal="right"/>
    </xf>
    <xf numFmtId="186" fontId="0" fillId="0" borderId="11" xfId="55" applyNumberFormat="1" applyFill="1" applyBorder="1" applyAlignment="1">
      <alignment/>
    </xf>
    <xf numFmtId="176" fontId="0" fillId="0" borderId="11" xfId="55" applyNumberFormat="1" applyFill="1" applyBorder="1" applyAlignment="1">
      <alignment horizontal="center"/>
    </xf>
    <xf numFmtId="184" fontId="41" fillId="0" borderId="11" xfId="0" applyNumberFormat="1" applyFont="1" applyFill="1" applyBorder="1" applyAlignment="1" quotePrefix="1">
      <alignment horizontal="center"/>
    </xf>
    <xf numFmtId="186" fontId="20" fillId="0" borderId="10" xfId="55" applyNumberFormat="1" applyFont="1" applyFill="1" applyBorder="1" applyAlignment="1">
      <alignment/>
    </xf>
    <xf numFmtId="176" fontId="0" fillId="0" borderId="10" xfId="55" applyNumberFormat="1" applyFill="1" applyBorder="1" applyAlignment="1">
      <alignment horizontal="center"/>
    </xf>
    <xf numFmtId="184" fontId="41" fillId="0" borderId="10" xfId="0" applyNumberFormat="1" applyFont="1" applyFill="1" applyBorder="1" applyAlignment="1" quotePrefix="1">
      <alignment horizontal="center"/>
    </xf>
    <xf numFmtId="186" fontId="0" fillId="0" borderId="0" xfId="55" applyNumberFormat="1" applyFill="1" applyBorder="1" applyAlignment="1">
      <alignment horizontal="center"/>
    </xf>
    <xf numFmtId="176" fontId="0" fillId="0" borderId="0" xfId="55" applyNumberFormat="1" applyFill="1" applyAlignment="1">
      <alignment horizontal="center"/>
    </xf>
    <xf numFmtId="177" fontId="0" fillId="0" borderId="0" xfId="55" applyNumberFormat="1" applyFill="1" applyAlignment="1">
      <alignment horizontal="center"/>
    </xf>
    <xf numFmtId="184" fontId="34" fillId="0" borderId="0" xfId="55" applyNumberFormat="1" applyFont="1" applyFill="1" applyBorder="1" applyAlignment="1">
      <alignment horizontal="center"/>
    </xf>
    <xf numFmtId="186" fontId="0" fillId="0" borderId="0" xfId="0" applyNumberFormat="1" applyFont="1" applyFill="1" applyBorder="1" applyAlignment="1">
      <alignment/>
    </xf>
    <xf numFmtId="176" fontId="0" fillId="0" borderId="0" xfId="0" applyNumberFormat="1" applyFont="1" applyFill="1" applyBorder="1" applyAlignment="1">
      <alignment/>
    </xf>
    <xf numFmtId="177" fontId="0" fillId="0" borderId="0" xfId="55" applyNumberFormat="1" applyFont="1" applyFill="1" applyBorder="1" applyAlignment="1">
      <alignment horizontal="right"/>
    </xf>
    <xf numFmtId="186" fontId="0" fillId="0" borderId="0" xfId="0" applyNumberFormat="1" applyFont="1" applyFill="1" applyAlignment="1">
      <alignment/>
    </xf>
    <xf numFmtId="177" fontId="0" fillId="0" borderId="0" xfId="55" applyNumberFormat="1" applyFont="1" applyFill="1" applyAlignment="1">
      <alignment horizontal="right"/>
    </xf>
    <xf numFmtId="0" fontId="27" fillId="0" borderId="0" xfId="0" applyFont="1" applyFill="1" applyAlignment="1">
      <alignment horizontal="left"/>
    </xf>
    <xf numFmtId="49" fontId="20" fillId="0" borderId="12" xfId="0" applyNumberFormat="1" applyFont="1" applyFill="1" applyBorder="1" applyAlignment="1">
      <alignment horizontal="center"/>
    </xf>
    <xf numFmtId="0" fontId="20" fillId="0" borderId="10" xfId="0" applyFont="1" applyFill="1" applyBorder="1" applyAlignment="1">
      <alignment horizontal="center" wrapText="1"/>
    </xf>
    <xf numFmtId="186" fontId="0" fillId="0" borderId="10" xfId="55" applyNumberFormat="1" applyFill="1" applyBorder="1" applyAlignment="1">
      <alignment/>
    </xf>
    <xf numFmtId="0" fontId="20" fillId="0" borderId="10" xfId="55" applyNumberFormat="1" applyFont="1" applyFill="1" applyBorder="1" applyAlignment="1">
      <alignment horizontal="center" wrapText="1"/>
    </xf>
    <xf numFmtId="177" fontId="0" fillId="0" borderId="10" xfId="55" applyNumberFormat="1" applyFill="1" applyBorder="1" applyAlignment="1">
      <alignment horizontal="center"/>
    </xf>
    <xf numFmtId="0" fontId="0" fillId="0" borderId="10" xfId="0" applyBorder="1" applyAlignment="1">
      <alignment/>
    </xf>
    <xf numFmtId="186" fontId="30" fillId="0" borderId="0" xfId="55" applyNumberFormat="1" applyFont="1" applyFill="1" applyBorder="1" applyAlignment="1">
      <alignment horizontal="center"/>
    </xf>
    <xf numFmtId="0" fontId="0" fillId="0" borderId="13" xfId="0" applyBorder="1" applyAlignment="1">
      <alignment/>
    </xf>
    <xf numFmtId="0" fontId="33" fillId="0" borderId="0" xfId="0" applyFont="1" applyFill="1" applyBorder="1" applyAlignment="1">
      <alignment/>
    </xf>
    <xf numFmtId="49" fontId="20" fillId="0" borderId="10" xfId="0" applyNumberFormat="1" applyFont="1" applyFill="1" applyBorder="1" applyAlignment="1">
      <alignment horizontal="center" wrapText="1"/>
    </xf>
    <xf numFmtId="49" fontId="0" fillId="0" borderId="0" xfId="0" applyNumberFormat="1" applyFont="1" applyFill="1" applyBorder="1" applyAlignment="1">
      <alignment/>
    </xf>
    <xf numFmtId="49" fontId="0" fillId="0" borderId="11" xfId="0" applyNumberFormat="1" applyFont="1" applyFill="1" applyBorder="1" applyAlignment="1">
      <alignment/>
    </xf>
    <xf numFmtId="0" fontId="20" fillId="0" borderId="0" xfId="0" applyFont="1" applyAlignment="1">
      <alignment horizontal="center"/>
    </xf>
    <xf numFmtId="0" fontId="32" fillId="0" borderId="0" xfId="0" applyFont="1" applyFill="1" applyBorder="1" applyAlignment="1">
      <alignment horizontal="left"/>
    </xf>
    <xf numFmtId="0" fontId="30" fillId="0" borderId="0" xfId="0" applyFont="1" applyAlignment="1">
      <alignment/>
    </xf>
    <xf numFmtId="0" fontId="30" fillId="0" borderId="0" xfId="0" applyFont="1" applyAlignment="1">
      <alignment horizontal="center"/>
    </xf>
    <xf numFmtId="0" fontId="27" fillId="0" borderId="0" xfId="0" applyFont="1" applyAlignment="1">
      <alignment/>
    </xf>
    <xf numFmtId="0" fontId="30" fillId="0" borderId="13" xfId="0" applyFont="1" applyBorder="1" applyAlignment="1">
      <alignment horizontal="center"/>
    </xf>
    <xf numFmtId="0" fontId="81" fillId="0" borderId="0" xfId="0" applyFont="1" applyFill="1" applyBorder="1" applyAlignment="1">
      <alignment/>
    </xf>
    <xf numFmtId="0" fontId="27" fillId="0" borderId="0" xfId="0" applyFont="1" applyFill="1" applyAlignment="1">
      <alignment/>
    </xf>
    <xf numFmtId="0" fontId="32" fillId="0" borderId="10" xfId="0" applyFont="1" applyFill="1" applyBorder="1" applyAlignment="1">
      <alignment horizontal="left"/>
    </xf>
    <xf numFmtId="0" fontId="31" fillId="0" borderId="10" xfId="0" applyFont="1" applyFill="1" applyBorder="1" applyAlignment="1">
      <alignment horizontal="center" wrapText="1"/>
    </xf>
    <xf numFmtId="176" fontId="20" fillId="0" borderId="10" xfId="55" applyNumberFormat="1" applyFont="1" applyFill="1" applyBorder="1" applyAlignment="1">
      <alignment horizontal="center" wrapText="1"/>
    </xf>
    <xf numFmtId="176" fontId="31" fillId="0" borderId="10" xfId="55" applyNumberFormat="1" applyFont="1" applyFill="1" applyBorder="1" applyAlignment="1">
      <alignment horizontal="center" wrapText="1"/>
    </xf>
    <xf numFmtId="0" fontId="20" fillId="0" borderId="10" xfId="0" applyFont="1" applyFill="1" applyBorder="1" applyAlignment="1">
      <alignment horizontal="center" vertical="top" wrapText="1"/>
    </xf>
    <xf numFmtId="0" fontId="33" fillId="0" borderId="0" xfId="0" applyFont="1" applyFill="1" applyAlignment="1">
      <alignment/>
    </xf>
    <xf numFmtId="192" fontId="0" fillId="20" borderId="12" xfId="0" applyNumberFormat="1" applyFill="1" applyBorder="1" applyAlignment="1">
      <alignment/>
    </xf>
    <xf numFmtId="0" fontId="30" fillId="20" borderId="0" xfId="0" applyFont="1" applyFill="1" applyBorder="1" applyAlignment="1">
      <alignment horizontal="center"/>
    </xf>
    <xf numFmtId="0" fontId="30" fillId="20" borderId="12" xfId="0" applyFont="1" applyFill="1" applyBorder="1" applyAlignment="1">
      <alignment horizontal="center"/>
    </xf>
    <xf numFmtId="0" fontId="30" fillId="20" borderId="10" xfId="0" applyFont="1" applyFill="1" applyBorder="1" applyAlignment="1">
      <alignment horizontal="center"/>
    </xf>
    <xf numFmtId="49" fontId="20" fillId="0" borderId="12" xfId="52" applyNumberFormat="1" applyFont="1" applyFill="1" applyBorder="1" applyAlignment="1">
      <alignment horizontal="center"/>
    </xf>
    <xf numFmtId="0" fontId="20" fillId="0" borderId="0" xfId="64" applyNumberFormat="1" applyFont="1" applyFill="1" applyBorder="1" applyAlignment="1">
      <alignment horizontal="center"/>
      <protection/>
    </xf>
    <xf numFmtId="0" fontId="20" fillId="0" borderId="0" xfId="0" applyFont="1" applyFill="1" applyBorder="1" applyAlignment="1">
      <alignment horizontal="center" wrapText="1"/>
    </xf>
    <xf numFmtId="0" fontId="20" fillId="0" borderId="0" xfId="55" applyNumberFormat="1" applyFont="1" applyFill="1" applyBorder="1" applyAlignment="1">
      <alignment horizontal="center" wrapText="1"/>
    </xf>
    <xf numFmtId="177" fontId="0" fillId="0" borderId="0" xfId="55" applyNumberFormat="1" applyFill="1" applyBorder="1" applyAlignment="1">
      <alignment horizontal="center"/>
    </xf>
    <xf numFmtId="192" fontId="34" fillId="0" borderId="12" xfId="57" applyNumberFormat="1" applyFont="1" applyFill="1" applyBorder="1" applyAlignment="1">
      <alignment horizontal="right"/>
    </xf>
    <xf numFmtId="49" fontId="20" fillId="0" borderId="12" xfId="55" applyNumberFormat="1" applyFont="1" applyFill="1" applyBorder="1" applyAlignment="1">
      <alignment/>
    </xf>
    <xf numFmtId="49" fontId="20" fillId="0" borderId="11" xfId="0" applyNumberFormat="1" applyFont="1" applyFill="1" applyBorder="1" applyAlignment="1">
      <alignment horizontal="center"/>
    </xf>
    <xf numFmtId="186" fontId="0" fillId="0" borderId="13" xfId="0" applyNumberFormat="1" applyFill="1" applyBorder="1" applyAlignment="1">
      <alignment/>
    </xf>
    <xf numFmtId="0" fontId="20" fillId="0" borderId="0" xfId="64" applyFont="1" applyFill="1" applyBorder="1" applyAlignment="1">
      <alignment horizontal="center" vertical="top"/>
      <protection/>
    </xf>
    <xf numFmtId="0" fontId="20" fillId="0" borderId="10" xfId="64" applyFont="1" applyFill="1" applyBorder="1" applyAlignment="1">
      <alignment horizontal="center" vertical="top"/>
      <protection/>
    </xf>
    <xf numFmtId="49" fontId="0" fillId="0" borderId="0" xfId="0" applyNumberFormat="1" applyFont="1" applyFill="1" applyBorder="1" applyAlignment="1">
      <alignment horizontal="center"/>
    </xf>
    <xf numFmtId="0" fontId="20" fillId="0" borderId="12" xfId="0" applyFont="1" applyFill="1" applyBorder="1" applyAlignment="1">
      <alignment horizontal="centerContinuous"/>
    </xf>
    <xf numFmtId="0" fontId="42" fillId="0" borderId="0" xfId="64" applyFont="1" applyFill="1">
      <alignment/>
      <protection/>
    </xf>
    <xf numFmtId="0" fontId="28" fillId="0" borderId="0" xfId="64" applyFont="1" applyFill="1">
      <alignment/>
      <protection/>
    </xf>
    <xf numFmtId="0" fontId="20" fillId="0" borderId="11" xfId="64" applyFont="1" applyFill="1" applyBorder="1" applyAlignment="1">
      <alignment/>
      <protection/>
    </xf>
    <xf numFmtId="0" fontId="28" fillId="0" borderId="11" xfId="64" applyFont="1" applyFill="1" applyBorder="1" applyAlignment="1">
      <alignment/>
      <protection/>
    </xf>
    <xf numFmtId="0" fontId="20" fillId="0" borderId="0" xfId="64" applyFont="1" applyFill="1" applyAlignment="1">
      <alignment horizontal="left" wrapText="1"/>
      <protection/>
    </xf>
    <xf numFmtId="0" fontId="33" fillId="0" borderId="0" xfId="64" applyFont="1" applyFill="1" applyAlignment="1">
      <alignment horizontal="left" wrapText="1"/>
      <protection/>
    </xf>
    <xf numFmtId="0" fontId="23" fillId="0" borderId="0" xfId="64" applyFont="1" applyFill="1" applyAlignment="1">
      <alignment/>
      <protection/>
    </xf>
    <xf numFmtId="0" fontId="33" fillId="0" borderId="0" xfId="64" applyFont="1" applyFill="1" applyAlignment="1">
      <alignment horizontal="left"/>
      <protection/>
    </xf>
    <xf numFmtId="0" fontId="30" fillId="0" borderId="10" xfId="0" applyNumberFormat="1" applyFont="1" applyFill="1" applyBorder="1" applyAlignment="1">
      <alignment horizontal="center"/>
    </xf>
    <xf numFmtId="0" fontId="20" fillId="0" borderId="11" xfId="64" applyFont="1" applyFill="1" applyBorder="1" applyAlignment="1">
      <alignment horizontal="center"/>
      <protection/>
    </xf>
    <xf numFmtId="0" fontId="21" fillId="0" borderId="0" xfId="0" applyFont="1" applyFill="1" applyBorder="1" applyAlignment="1">
      <alignment horizontal="left" textRotation="180"/>
    </xf>
    <xf numFmtId="0" fontId="20" fillId="0" borderId="12" xfId="0" applyNumberFormat="1" applyFont="1" applyFill="1" applyBorder="1" applyAlignment="1">
      <alignment horizontal="center"/>
    </xf>
    <xf numFmtId="0" fontId="0" fillId="0" borderId="26" xfId="0" applyFill="1" applyBorder="1" applyAlignment="1">
      <alignment/>
    </xf>
    <xf numFmtId="0" fontId="49" fillId="0" borderId="18" xfId="0" applyFont="1" applyFill="1" applyBorder="1" applyAlignment="1">
      <alignment/>
    </xf>
    <xf numFmtId="3" fontId="20" fillId="0" borderId="0" xfId="0" applyNumberFormat="1" applyFont="1" applyFill="1" applyBorder="1" applyAlignment="1">
      <alignment horizontal="right"/>
    </xf>
    <xf numFmtId="0" fontId="30" fillId="0" borderId="15" xfId="0" applyFont="1" applyFill="1" applyBorder="1" applyAlignment="1">
      <alignment horizontal="center"/>
    </xf>
    <xf numFmtId="176" fontId="30" fillId="0" borderId="11" xfId="0" applyNumberFormat="1" applyFont="1" applyFill="1" applyBorder="1" applyAlignment="1">
      <alignment horizontal="center"/>
    </xf>
    <xf numFmtId="0" fontId="30" fillId="0" borderId="11" xfId="0" applyFont="1" applyFill="1" applyBorder="1" applyAlignment="1">
      <alignment horizontal="center"/>
    </xf>
    <xf numFmtId="176" fontId="27" fillId="0" borderId="0" xfId="0" applyNumberFormat="1" applyFont="1" applyFill="1" applyBorder="1" applyAlignment="1">
      <alignment horizontal="right"/>
    </xf>
    <xf numFmtId="0" fontId="27" fillId="0" borderId="0" xfId="0" applyFont="1" applyFill="1" applyAlignment="1">
      <alignment horizontal="right"/>
    </xf>
    <xf numFmtId="181" fontId="27" fillId="0" borderId="0" xfId="0" applyNumberFormat="1" applyFont="1" applyFill="1" applyBorder="1" applyAlignment="1">
      <alignment horizontal="right"/>
    </xf>
    <xf numFmtId="181" fontId="27" fillId="0" borderId="12" xfId="0" applyNumberFormat="1" applyFont="1" applyFill="1" applyBorder="1" applyAlignment="1">
      <alignment horizontal="right"/>
    </xf>
    <xf numFmtId="181" fontId="27" fillId="0" borderId="0" xfId="0" applyNumberFormat="1" applyFont="1" applyFill="1" applyAlignment="1">
      <alignment horizontal="right"/>
    </xf>
    <xf numFmtId="181" fontId="27" fillId="0" borderId="11" xfId="0" applyNumberFormat="1" applyFont="1" applyFill="1" applyBorder="1" applyAlignment="1">
      <alignment horizontal="right"/>
    </xf>
    <xf numFmtId="181" fontId="31" fillId="0" borderId="10" xfId="0" applyNumberFormat="1" applyFont="1" applyFill="1" applyBorder="1" applyAlignment="1">
      <alignment horizontal="right"/>
    </xf>
    <xf numFmtId="49" fontId="20" fillId="0" borderId="0" xfId="55" applyNumberFormat="1" applyFont="1" applyFill="1" applyBorder="1" applyAlignment="1">
      <alignment horizontal="center"/>
    </xf>
    <xf numFmtId="184" fontId="0" fillId="0" borderId="0" xfId="0" applyNumberFormat="1" applyFill="1" applyAlignment="1">
      <alignment/>
    </xf>
    <xf numFmtId="2" fontId="0" fillId="0" borderId="0" xfId="0" applyNumberFormat="1" applyFont="1" applyFill="1" applyBorder="1" applyAlignment="1">
      <alignment/>
    </xf>
    <xf numFmtId="186" fontId="0" fillId="0" borderId="0" xfId="0" applyNumberFormat="1" applyFont="1" applyFill="1" applyBorder="1" applyAlignment="1" applyProtection="1">
      <alignment horizontal="right"/>
      <protection/>
    </xf>
    <xf numFmtId="192" fontId="32" fillId="0" borderId="0" xfId="0" applyNumberFormat="1" applyFont="1" applyFill="1" applyBorder="1" applyAlignment="1">
      <alignment horizontal="center"/>
    </xf>
    <xf numFmtId="0" fontId="72" fillId="0" borderId="0" xfId="0" applyFont="1" applyFill="1" applyAlignment="1">
      <alignment/>
    </xf>
    <xf numFmtId="0" fontId="0" fillId="0" borderId="0" xfId="64" applyNumberFormat="1" applyFont="1" applyFill="1" applyAlignment="1">
      <alignment horizontal="right"/>
      <protection/>
    </xf>
    <xf numFmtId="181" fontId="20" fillId="0" borderId="12" xfId="0" applyNumberFormat="1" applyFont="1" applyFill="1" applyBorder="1" applyAlignment="1">
      <alignment horizontal="centerContinuous"/>
    </xf>
    <xf numFmtId="0" fontId="26" fillId="0" borderId="0" xfId="0" applyFont="1" applyFill="1" applyBorder="1" applyAlignment="1">
      <alignment/>
    </xf>
    <xf numFmtId="176" fontId="0" fillId="0" borderId="0" xfId="0" applyNumberFormat="1" applyFont="1" applyFill="1" applyAlignment="1">
      <alignment horizontal="left" wrapText="1"/>
    </xf>
    <xf numFmtId="176" fontId="0" fillId="0" borderId="11" xfId="0" applyNumberFormat="1" applyFont="1" applyFill="1" applyBorder="1" applyAlignment="1">
      <alignment horizontal="left" wrapText="1"/>
    </xf>
    <xf numFmtId="186" fontId="0" fillId="0" borderId="11" xfId="0" applyNumberFormat="1" applyFont="1" applyFill="1" applyBorder="1" applyAlignment="1">
      <alignment horizontal="left" wrapText="1"/>
    </xf>
    <xf numFmtId="176" fontId="0" fillId="0" borderId="10" xfId="0" applyNumberFormat="1" applyFont="1" applyFill="1" applyBorder="1" applyAlignment="1">
      <alignment horizontal="left" wrapText="1"/>
    </xf>
    <xf numFmtId="186" fontId="0" fillId="0" borderId="10" xfId="0" applyNumberFormat="1" applyFont="1" applyFill="1" applyBorder="1" applyAlignment="1">
      <alignment horizontal="left" wrapText="1"/>
    </xf>
    <xf numFmtId="176" fontId="0" fillId="0" borderId="13" xfId="0" applyNumberFormat="1" applyFont="1" applyFill="1" applyBorder="1" applyAlignment="1">
      <alignment horizontal="left" wrapText="1"/>
    </xf>
    <xf numFmtId="186" fontId="0" fillId="0" borderId="13" xfId="0" applyNumberFormat="1" applyFont="1" applyFill="1" applyBorder="1" applyAlignment="1">
      <alignment horizontal="left" wrapText="1"/>
    </xf>
    <xf numFmtId="187" fontId="22" fillId="0" borderId="12" xfId="54" applyNumberFormat="1" applyFont="1" applyFill="1" applyBorder="1" applyAlignment="1">
      <alignment horizontal="center"/>
    </xf>
    <xf numFmtId="186" fontId="30" fillId="0" borderId="12" xfId="55" applyNumberFormat="1" applyFont="1" applyFill="1" applyBorder="1" applyAlignment="1">
      <alignment horizontal="center"/>
    </xf>
    <xf numFmtId="186" fontId="30" fillId="0" borderId="14" xfId="55" applyNumberFormat="1" applyFont="1" applyFill="1" applyBorder="1" applyAlignment="1">
      <alignment horizontal="center"/>
    </xf>
    <xf numFmtId="176" fontId="30" fillId="0" borderId="12" xfId="55" applyNumberFormat="1" applyFont="1" applyFill="1" applyBorder="1" applyAlignment="1">
      <alignment horizontal="center"/>
    </xf>
    <xf numFmtId="186" fontId="22" fillId="0" borderId="12" xfId="55" applyNumberFormat="1" applyFont="1" applyFill="1" applyBorder="1" applyAlignment="1">
      <alignment horizontal="center"/>
    </xf>
    <xf numFmtId="186" fontId="22" fillId="0" borderId="11" xfId="55" applyNumberFormat="1" applyFont="1" applyFill="1" applyBorder="1" applyAlignment="1">
      <alignment horizontal="center"/>
    </xf>
    <xf numFmtId="186" fontId="22" fillId="0" borderId="10" xfId="55" applyNumberFormat="1" applyFont="1" applyFill="1" applyBorder="1" applyAlignment="1">
      <alignment horizontal="center"/>
    </xf>
    <xf numFmtId="186" fontId="30" fillId="0" borderId="11" xfId="55" applyNumberFormat="1" applyFont="1" applyFill="1" applyBorder="1" applyAlignment="1">
      <alignment horizontal="center"/>
    </xf>
    <xf numFmtId="186" fontId="30" fillId="0" borderId="12" xfId="55" applyNumberFormat="1" applyFont="1" applyFill="1" applyBorder="1" applyAlignment="1">
      <alignment horizontal="center"/>
    </xf>
    <xf numFmtId="186" fontId="30" fillId="0" borderId="13" xfId="55" applyNumberFormat="1" applyFont="1" applyFill="1" applyBorder="1" applyAlignment="1">
      <alignment horizontal="center"/>
    </xf>
    <xf numFmtId="49" fontId="30" fillId="0" borderId="0" xfId="0" applyNumberFormat="1" applyFont="1" applyFill="1" applyBorder="1" applyAlignment="1">
      <alignment horizontal="center"/>
    </xf>
    <xf numFmtId="0" fontId="30" fillId="0" borderId="13" xfId="0" applyFont="1" applyFill="1" applyBorder="1" applyAlignment="1">
      <alignment horizontal="center"/>
    </xf>
    <xf numFmtId="0" fontId="30" fillId="0" borderId="0" xfId="0" applyFont="1" applyFill="1" applyBorder="1" applyAlignment="1">
      <alignment/>
    </xf>
    <xf numFmtId="0" fontId="20" fillId="0" borderId="11" xfId="0" applyFont="1" applyFill="1" applyBorder="1" applyAlignment="1">
      <alignment horizontal="center"/>
    </xf>
    <xf numFmtId="0" fontId="0" fillId="24" borderId="0" xfId="0" applyFont="1" applyFill="1" applyAlignment="1">
      <alignment/>
    </xf>
    <xf numFmtId="176" fontId="24" fillId="0" borderId="0" xfId="57" applyNumberFormat="1" applyFont="1" applyFill="1" applyBorder="1" applyAlignment="1">
      <alignment horizontal="center"/>
    </xf>
    <xf numFmtId="177" fontId="25" fillId="0" borderId="0" xfId="57" applyNumberFormat="1" applyFont="1" applyFill="1" applyAlignment="1">
      <alignment horizontal="center"/>
    </xf>
    <xf numFmtId="0" fontId="0" fillId="0" borderId="12" xfId="0" applyFont="1" applyFill="1" applyBorder="1" applyAlignment="1">
      <alignment/>
    </xf>
    <xf numFmtId="0" fontId="20" fillId="0" borderId="0" xfId="0" applyNumberFormat="1" applyFont="1" applyFill="1" applyBorder="1" applyAlignment="1">
      <alignment horizontal="center"/>
    </xf>
    <xf numFmtId="192" fontId="0" fillId="0" borderId="11" xfId="55" applyNumberFormat="1" applyFont="1" applyFill="1" applyBorder="1" applyAlignment="1">
      <alignment/>
    </xf>
    <xf numFmtId="192" fontId="20" fillId="0" borderId="12" xfId="55" applyNumberFormat="1" applyFont="1" applyFill="1" applyBorder="1" applyAlignment="1">
      <alignment/>
    </xf>
    <xf numFmtId="0" fontId="21" fillId="0" borderId="14" xfId="0" applyFont="1" applyFill="1" applyBorder="1" applyAlignment="1">
      <alignment horizontal="left"/>
    </xf>
    <xf numFmtId="0" fontId="21" fillId="0" borderId="10" xfId="0" applyFont="1" applyFill="1" applyBorder="1" applyAlignment="1">
      <alignment horizontal="left"/>
    </xf>
    <xf numFmtId="192" fontId="0" fillId="0" borderId="11" xfId="0" applyNumberFormat="1" applyFont="1" applyFill="1" applyBorder="1" applyAlignment="1">
      <alignment horizontal="center"/>
    </xf>
    <xf numFmtId="0" fontId="0" fillId="0" borderId="0" xfId="0" applyFill="1" applyAlignment="1">
      <alignment wrapText="1"/>
    </xf>
    <xf numFmtId="0" fontId="0" fillId="0" borderId="0" xfId="0" applyAlignment="1">
      <alignment wrapText="1"/>
    </xf>
    <xf numFmtId="176" fontId="0" fillId="0" borderId="12" xfId="52" applyNumberFormat="1" applyFont="1" applyFill="1" applyBorder="1" applyAlignment="1">
      <alignment horizontal="right"/>
    </xf>
    <xf numFmtId="192" fontId="0" fillId="0" borderId="10" xfId="52" applyNumberFormat="1" applyFont="1" applyFill="1" applyBorder="1" applyAlignment="1">
      <alignment horizontal="right"/>
    </xf>
    <xf numFmtId="176" fontId="0" fillId="0" borderId="12" xfId="52" applyNumberFormat="1" applyFont="1" applyFill="1" applyBorder="1" applyAlignment="1">
      <alignment horizontal="center"/>
    </xf>
    <xf numFmtId="176" fontId="20" fillId="0" borderId="17" xfId="52" applyNumberFormat="1" applyFont="1" applyFill="1" applyBorder="1" applyAlignment="1">
      <alignment horizontal="center"/>
    </xf>
    <xf numFmtId="176" fontId="0" fillId="0" borderId="13" xfId="52" applyNumberFormat="1" applyFont="1" applyFill="1" applyBorder="1" applyAlignment="1">
      <alignment horizontal="right"/>
    </xf>
    <xf numFmtId="176" fontId="0" fillId="0" borderId="13" xfId="64" applyNumberFormat="1" applyFont="1" applyFill="1" applyBorder="1" applyAlignment="1">
      <alignment horizontal="right" wrapText="1"/>
      <protection/>
    </xf>
    <xf numFmtId="3" fontId="0" fillId="0" borderId="12" xfId="0" applyNumberFormat="1" applyFont="1" applyFill="1" applyBorder="1" applyAlignment="1">
      <alignment/>
    </xf>
    <xf numFmtId="3" fontId="0" fillId="0" borderId="10" xfId="0" applyNumberFormat="1" applyFont="1" applyFill="1" applyBorder="1" applyAlignment="1">
      <alignment/>
    </xf>
    <xf numFmtId="183" fontId="0" fillId="0" borderId="10" xfId="0" applyNumberFormat="1" applyFont="1" applyFill="1" applyBorder="1" applyAlignment="1">
      <alignment/>
    </xf>
    <xf numFmtId="3" fontId="27" fillId="0" borderId="0" xfId="0" applyNumberFormat="1" applyFont="1" applyFill="1" applyBorder="1" applyAlignment="1">
      <alignment/>
    </xf>
    <xf numFmtId="176" fontId="27" fillId="0" borderId="12" xfId="0" applyNumberFormat="1" applyFont="1" applyFill="1" applyBorder="1" applyAlignment="1">
      <alignment/>
    </xf>
    <xf numFmtId="176" fontId="27" fillId="0" borderId="0" xfId="0" applyNumberFormat="1" applyFont="1" applyFill="1" applyAlignment="1">
      <alignment/>
    </xf>
    <xf numFmtId="176" fontId="65" fillId="0" borderId="0" xfId="0" applyNumberFormat="1" applyFont="1" applyFill="1" applyBorder="1" applyAlignment="1">
      <alignment/>
    </xf>
    <xf numFmtId="176" fontId="65" fillId="0" borderId="12" xfId="0" applyNumberFormat="1" applyFont="1" applyFill="1" applyBorder="1" applyAlignment="1">
      <alignment/>
    </xf>
    <xf numFmtId="176" fontId="76" fillId="0" borderId="0" xfId="0" applyNumberFormat="1" applyFont="1" applyFill="1" applyBorder="1" applyAlignment="1">
      <alignment/>
    </xf>
    <xf numFmtId="176" fontId="65" fillId="0" borderId="0" xfId="0" applyNumberFormat="1" applyFont="1" applyFill="1" applyAlignment="1">
      <alignment/>
    </xf>
    <xf numFmtId="176" fontId="77" fillId="0" borderId="0" xfId="0" applyNumberFormat="1" applyFont="1" applyFill="1" applyBorder="1" applyAlignment="1">
      <alignment/>
    </xf>
    <xf numFmtId="3" fontId="27" fillId="0" borderId="12" xfId="0" applyNumberFormat="1" applyFont="1" applyFill="1" applyBorder="1" applyAlignment="1">
      <alignment/>
    </xf>
    <xf numFmtId="3" fontId="27" fillId="0" borderId="0" xfId="0" applyNumberFormat="1" applyFont="1" applyFill="1" applyAlignment="1">
      <alignment/>
    </xf>
    <xf numFmtId="176" fontId="51" fillId="0" borderId="0" xfId="0" applyNumberFormat="1" applyFont="1" applyFill="1" applyBorder="1" applyAlignment="1">
      <alignment/>
    </xf>
    <xf numFmtId="3" fontId="31" fillId="0" borderId="0" xfId="0" applyNumberFormat="1" applyFont="1" applyFill="1" applyBorder="1" applyAlignment="1">
      <alignment/>
    </xf>
    <xf numFmtId="176" fontId="31" fillId="0" borderId="12" xfId="0" applyNumberFormat="1" applyFont="1" applyFill="1" applyBorder="1" applyAlignment="1">
      <alignment/>
    </xf>
    <xf numFmtId="176" fontId="27" fillId="0" borderId="13" xfId="0" applyNumberFormat="1" applyFont="1" applyFill="1" applyBorder="1" applyAlignment="1">
      <alignment/>
    </xf>
    <xf numFmtId="0" fontId="82" fillId="0" borderId="0" xfId="0" applyFont="1" applyBorder="1" applyAlignment="1">
      <alignment/>
    </xf>
    <xf numFmtId="9" fontId="0" fillId="0" borderId="0" xfId="0" applyNumberFormat="1" applyFill="1" applyAlignment="1">
      <alignment/>
    </xf>
    <xf numFmtId="176" fontId="0" fillId="0" borderId="0" xfId="0" applyNumberFormat="1" applyFill="1" applyAlignment="1">
      <alignment/>
    </xf>
    <xf numFmtId="176" fontId="0" fillId="0" borderId="0" xfId="0" applyNumberFormat="1" applyFill="1" applyAlignment="1">
      <alignment wrapText="1"/>
    </xf>
    <xf numFmtId="192" fontId="0" fillId="0" borderId="11" xfId="0" applyNumberFormat="1" applyFont="1" applyFill="1" applyBorder="1" applyAlignment="1">
      <alignment/>
    </xf>
    <xf numFmtId="192" fontId="20" fillId="0" borderId="0" xfId="0" applyNumberFormat="1" applyFont="1" applyFill="1" applyAlignment="1">
      <alignment/>
    </xf>
    <xf numFmtId="205" fontId="0" fillId="0" borderId="0" xfId="0" applyNumberFormat="1" applyFill="1" applyAlignment="1">
      <alignment/>
    </xf>
    <xf numFmtId="181" fontId="0" fillId="0" borderId="0" xfId="0" applyNumberFormat="1" applyFont="1" applyFill="1" applyAlignment="1">
      <alignment horizontal="right"/>
    </xf>
    <xf numFmtId="181" fontId="0" fillId="0" borderId="0" xfId="0" applyNumberFormat="1" applyFont="1" applyFill="1" applyAlignment="1">
      <alignment horizontal="center"/>
    </xf>
    <xf numFmtId="181" fontId="22" fillId="0" borderId="0" xfId="0" applyNumberFormat="1" applyFont="1" applyFill="1" applyAlignment="1">
      <alignment horizontal="center"/>
    </xf>
    <xf numFmtId="181" fontId="0" fillId="0" borderId="0" xfId="0" applyNumberFormat="1" applyFont="1" applyFill="1" applyAlignment="1">
      <alignment/>
    </xf>
    <xf numFmtId="205" fontId="0" fillId="0" borderId="0" xfId="57" applyNumberFormat="1" applyFont="1" applyFill="1" applyBorder="1" applyAlignment="1">
      <alignment horizontal="right"/>
    </xf>
    <xf numFmtId="205" fontId="0" fillId="0" borderId="12" xfId="0" applyNumberFormat="1" applyFont="1" applyFill="1" applyBorder="1" applyAlignment="1">
      <alignment horizontal="right"/>
    </xf>
    <xf numFmtId="205" fontId="20" fillId="0" borderId="10" xfId="57" applyNumberFormat="1" applyFont="1" applyFill="1" applyBorder="1" applyAlignment="1">
      <alignment horizontal="right"/>
    </xf>
    <xf numFmtId="205" fontId="0" fillId="0" borderId="0" xfId="0" applyNumberFormat="1" applyFont="1" applyFill="1" applyAlignment="1">
      <alignment horizontal="right"/>
    </xf>
    <xf numFmtId="205" fontId="0" fillId="0" borderId="12" xfId="0" applyNumberFormat="1" applyFont="1" applyFill="1" applyBorder="1" applyAlignment="1">
      <alignment horizontal="right"/>
    </xf>
    <xf numFmtId="205" fontId="0" fillId="0" borderId="11" xfId="0" applyNumberFormat="1" applyFont="1" applyFill="1" applyBorder="1" applyAlignment="1">
      <alignment horizontal="right"/>
    </xf>
    <xf numFmtId="205" fontId="20" fillId="0" borderId="11" xfId="0" applyNumberFormat="1" applyFont="1" applyFill="1" applyBorder="1" applyAlignment="1">
      <alignment horizontal="right"/>
    </xf>
    <xf numFmtId="205" fontId="0" fillId="0" borderId="0" xfId="0" applyNumberFormat="1" applyFont="1" applyFill="1" applyBorder="1" applyAlignment="1">
      <alignment horizontal="center"/>
    </xf>
    <xf numFmtId="205" fontId="0" fillId="0" borderId="0" xfId="0" applyNumberFormat="1" applyFont="1" applyFill="1" applyBorder="1" applyAlignment="1">
      <alignment horizontal="right"/>
    </xf>
    <xf numFmtId="186" fontId="0" fillId="0" borderId="12" xfId="57" applyNumberFormat="1" applyFont="1" applyFill="1" applyBorder="1" applyAlignment="1">
      <alignment horizontal="right"/>
    </xf>
    <xf numFmtId="186" fontId="0" fillId="0" borderId="0" xfId="0" applyNumberFormat="1" applyFont="1" applyFill="1" applyAlignment="1">
      <alignment/>
    </xf>
    <xf numFmtId="186" fontId="20" fillId="0" borderId="0" xfId="0" applyNumberFormat="1" applyFont="1" applyFill="1" applyAlignment="1">
      <alignment/>
    </xf>
    <xf numFmtId="186" fontId="20" fillId="0" borderId="12" xfId="0" applyNumberFormat="1" applyFont="1" applyFill="1" applyBorder="1" applyAlignment="1">
      <alignment/>
    </xf>
    <xf numFmtId="186" fontId="20" fillId="0" borderId="0" xfId="0" applyNumberFormat="1" applyFont="1" applyFill="1" applyBorder="1" applyAlignment="1">
      <alignment/>
    </xf>
    <xf numFmtId="186" fontId="0" fillId="0" borderId="0" xfId="57" applyNumberFormat="1" applyFont="1" applyFill="1" applyAlignment="1">
      <alignment horizontal="right"/>
    </xf>
    <xf numFmtId="176" fontId="0" fillId="0" borderId="10" xfId="52" applyNumberFormat="1" applyFont="1" applyFill="1" applyBorder="1" applyAlignment="1">
      <alignment horizontal="right"/>
    </xf>
    <xf numFmtId="176" fontId="0" fillId="0" borderId="10" xfId="64" applyNumberFormat="1" applyFont="1" applyFill="1" applyBorder="1" applyAlignment="1">
      <alignment horizontal="right"/>
      <protection/>
    </xf>
    <xf numFmtId="176" fontId="0" fillId="0" borderId="10" xfId="0" applyNumberFormat="1" applyFont="1" applyFill="1" applyBorder="1" applyAlignment="1">
      <alignment horizontal="center" vertical="top"/>
    </xf>
    <xf numFmtId="176" fontId="0" fillId="0" borderId="10" xfId="0" applyNumberFormat="1" applyFont="1" applyFill="1" applyBorder="1" applyAlignment="1">
      <alignment vertical="top"/>
    </xf>
    <xf numFmtId="0" fontId="0" fillId="0" borderId="10" xfId="0" applyFill="1" applyBorder="1" applyAlignment="1">
      <alignment vertical="top"/>
    </xf>
    <xf numFmtId="0" fontId="0" fillId="0" borderId="10" xfId="0" applyFont="1" applyFill="1" applyBorder="1" applyAlignment="1">
      <alignment vertical="top"/>
    </xf>
    <xf numFmtId="186" fontId="30" fillId="0" borderId="12" xfId="0" applyNumberFormat="1" applyFont="1" applyFill="1" applyBorder="1" applyAlignment="1">
      <alignment horizontal="center"/>
    </xf>
    <xf numFmtId="186" fontId="20" fillId="0" borderId="12" xfId="0" applyNumberFormat="1" applyFont="1" applyFill="1" applyBorder="1" applyAlignment="1">
      <alignment horizontal="centerContinuous"/>
    </xf>
    <xf numFmtId="186" fontId="20" fillId="0" borderId="0" xfId="0" applyNumberFormat="1" applyFont="1" applyFill="1" applyBorder="1" applyAlignment="1">
      <alignment horizontal="center"/>
    </xf>
    <xf numFmtId="186" fontId="30" fillId="0" borderId="0" xfId="0" applyNumberFormat="1" applyFont="1" applyFill="1" applyBorder="1" applyAlignment="1">
      <alignment horizontal="center"/>
    </xf>
    <xf numFmtId="186" fontId="20" fillId="0" borderId="0" xfId="0" applyNumberFormat="1" applyFont="1" applyFill="1" applyBorder="1" applyAlignment="1">
      <alignment horizontal="centerContinuous"/>
    </xf>
    <xf numFmtId="186" fontId="30" fillId="0" borderId="0" xfId="0" applyNumberFormat="1" applyFont="1" applyFill="1" applyAlignment="1">
      <alignment horizontal="center"/>
    </xf>
    <xf numFmtId="186" fontId="32" fillId="0" borderId="0" xfId="0" applyNumberFormat="1" applyFont="1" applyFill="1" applyBorder="1" applyAlignment="1">
      <alignment horizontal="center"/>
    </xf>
    <xf numFmtId="186" fontId="0" fillId="0" borderId="11" xfId="57" applyNumberFormat="1" applyFont="1" applyFill="1" applyBorder="1" applyAlignment="1">
      <alignment horizontal="right"/>
    </xf>
    <xf numFmtId="186" fontId="30" fillId="0" borderId="11" xfId="0" applyNumberFormat="1" applyFont="1" applyFill="1" applyBorder="1" applyAlignment="1">
      <alignment horizontal="center"/>
    </xf>
    <xf numFmtId="186" fontId="30" fillId="0" borderId="13" xfId="0" applyNumberFormat="1" applyFont="1" applyFill="1" applyBorder="1" applyAlignment="1">
      <alignment horizontal="center"/>
    </xf>
    <xf numFmtId="186" fontId="0" fillId="0" borderId="12" xfId="0" applyNumberFormat="1" applyFont="1" applyFill="1" applyBorder="1" applyAlignment="1">
      <alignment/>
    </xf>
    <xf numFmtId="49" fontId="23" fillId="0" borderId="10" xfId="0" applyNumberFormat="1" applyFont="1" applyFill="1" applyBorder="1" applyAlignment="1">
      <alignment horizontal="center" vertical="top" wrapText="1"/>
    </xf>
    <xf numFmtId="176" fontId="23" fillId="0" borderId="10" xfId="0" applyNumberFormat="1" applyFont="1" applyFill="1" applyBorder="1" applyAlignment="1">
      <alignment horizontal="center" vertical="top" wrapText="1"/>
    </xf>
    <xf numFmtId="0" fontId="23" fillId="0" borderId="10" xfId="0" applyFont="1" applyFill="1" applyBorder="1" applyAlignment="1">
      <alignment horizontal="center" vertical="top" wrapText="1"/>
    </xf>
    <xf numFmtId="0" fontId="20" fillId="0" borderId="12" xfId="0" applyFont="1" applyFill="1" applyBorder="1" applyAlignment="1">
      <alignment horizontal="left" wrapText="1"/>
    </xf>
    <xf numFmtId="0" fontId="0" fillId="0" borderId="17" xfId="0" applyFont="1" applyFill="1" applyBorder="1" applyAlignment="1">
      <alignment horizontal="center"/>
    </xf>
    <xf numFmtId="0" fontId="26" fillId="0" borderId="0" xfId="0" applyFont="1" applyFill="1" applyBorder="1" applyAlignment="1">
      <alignment horizontal="right"/>
    </xf>
    <xf numFmtId="192" fontId="26" fillId="0" borderId="0" xfId="0" applyNumberFormat="1" applyFont="1" applyFill="1" applyBorder="1" applyAlignment="1">
      <alignment/>
    </xf>
    <xf numFmtId="186" fontId="27" fillId="0" borderId="0" xfId="0" applyNumberFormat="1" applyFont="1" applyFill="1" applyAlignment="1">
      <alignment horizontal="right"/>
    </xf>
    <xf numFmtId="186" fontId="0" fillId="0" borderId="0" xfId="0" applyNumberFormat="1" applyFont="1" applyFill="1" applyAlignment="1">
      <alignment horizontal="right"/>
    </xf>
    <xf numFmtId="186" fontId="0" fillId="0" borderId="11" xfId="0" applyNumberFormat="1" applyFont="1" applyFill="1" applyBorder="1" applyAlignment="1">
      <alignment horizontal="right"/>
    </xf>
    <xf numFmtId="49" fontId="20" fillId="0" borderId="14" xfId="58" applyNumberFormat="1" applyFont="1" applyFill="1" applyBorder="1" applyAlignment="1">
      <alignment horizontal="center"/>
    </xf>
    <xf numFmtId="186" fontId="20" fillId="0" borderId="10" xfId="0" applyNumberFormat="1" applyFont="1" applyFill="1" applyBorder="1" applyAlignment="1">
      <alignment/>
    </xf>
    <xf numFmtId="176" fontId="0" fillId="0" borderId="12" xfId="0" applyNumberFormat="1" applyFont="1" applyFill="1" applyBorder="1" applyAlignment="1">
      <alignment/>
    </xf>
    <xf numFmtId="0" fontId="72" fillId="0" borderId="0" xfId="0" applyFont="1" applyFill="1" applyAlignment="1">
      <alignment horizontal="right"/>
    </xf>
    <xf numFmtId="186" fontId="0" fillId="0" borderId="0" xfId="0" applyNumberFormat="1" applyFont="1" applyFill="1" applyBorder="1" applyAlignment="1">
      <alignment horizontal="right"/>
    </xf>
    <xf numFmtId="186" fontId="0" fillId="0" borderId="0" xfId="55" applyNumberFormat="1" applyFill="1" applyBorder="1" applyAlignment="1">
      <alignment horizontal="right"/>
    </xf>
    <xf numFmtId="186" fontId="0" fillId="0" borderId="0" xfId="0" applyNumberFormat="1" applyFill="1" applyBorder="1" applyAlignment="1">
      <alignment horizontal="right"/>
    </xf>
    <xf numFmtId="186" fontId="0" fillId="0" borderId="12" xfId="0" applyNumberFormat="1" applyFill="1" applyBorder="1" applyAlignment="1">
      <alignment horizontal="right"/>
    </xf>
    <xf numFmtId="186" fontId="0" fillId="0" borderId="11" xfId="0" applyNumberFormat="1" applyFill="1" applyBorder="1" applyAlignment="1">
      <alignment horizontal="right"/>
    </xf>
    <xf numFmtId="186" fontId="0" fillId="0" borderId="11" xfId="55" applyNumberFormat="1" applyFill="1" applyBorder="1" applyAlignment="1">
      <alignment horizontal="right"/>
    </xf>
    <xf numFmtId="186" fontId="0" fillId="0" borderId="13" xfId="0" applyNumberFormat="1" applyFill="1" applyBorder="1" applyAlignment="1">
      <alignment horizontal="right"/>
    </xf>
    <xf numFmtId="186" fontId="27" fillId="0" borderId="0" xfId="0" applyNumberFormat="1" applyFont="1" applyFill="1" applyBorder="1" applyAlignment="1">
      <alignment horizontal="right"/>
    </xf>
    <xf numFmtId="186" fontId="27" fillId="0" borderId="11" xfId="0" applyNumberFormat="1" applyFont="1" applyFill="1" applyBorder="1" applyAlignment="1">
      <alignment horizontal="right"/>
    </xf>
    <xf numFmtId="186" fontId="0" fillId="0" borderId="0" xfId="0" applyNumberFormat="1" applyFont="1" applyFill="1" applyAlignment="1">
      <alignment horizontal="right"/>
    </xf>
    <xf numFmtId="186" fontId="41" fillId="0" borderId="0" xfId="0" applyNumberFormat="1" applyFont="1" applyFill="1" applyBorder="1" applyAlignment="1" quotePrefix="1">
      <alignment horizontal="right"/>
    </xf>
    <xf numFmtId="186" fontId="0" fillId="0" borderId="0" xfId="0" applyNumberFormat="1" applyFont="1" applyFill="1" applyBorder="1" applyAlignment="1">
      <alignment horizontal="right"/>
    </xf>
    <xf numFmtId="186" fontId="0" fillId="0" borderId="12" xfId="0" applyNumberFormat="1" applyFont="1" applyFill="1" applyBorder="1" applyAlignment="1">
      <alignment horizontal="right"/>
    </xf>
    <xf numFmtId="186" fontId="0" fillId="0" borderId="11" xfId="0" applyNumberFormat="1" applyFont="1" applyFill="1" applyBorder="1" applyAlignment="1">
      <alignment horizontal="right"/>
    </xf>
    <xf numFmtId="186" fontId="0" fillId="0" borderId="0" xfId="0" applyNumberFormat="1" applyFont="1" applyFill="1" applyAlignment="1">
      <alignment horizontal="right"/>
    </xf>
    <xf numFmtId="186" fontId="0" fillId="0" borderId="12" xfId="0" applyNumberFormat="1" applyFont="1" applyFill="1" applyBorder="1" applyAlignment="1">
      <alignment horizontal="right"/>
    </xf>
    <xf numFmtId="186" fontId="41" fillId="0" borderId="12" xfId="0" applyNumberFormat="1" applyFont="1" applyFill="1" applyBorder="1" applyAlignment="1" quotePrefix="1">
      <alignment horizontal="right"/>
    </xf>
    <xf numFmtId="186" fontId="0" fillId="0" borderId="11" xfId="0" applyNumberFormat="1" applyFont="1" applyFill="1" applyBorder="1" applyAlignment="1">
      <alignment horizontal="right"/>
    </xf>
    <xf numFmtId="186" fontId="41" fillId="0" borderId="11" xfId="0" applyNumberFormat="1" applyFont="1" applyFill="1" applyBorder="1" applyAlignment="1" quotePrefix="1">
      <alignment horizontal="right"/>
    </xf>
    <xf numFmtId="186" fontId="0" fillId="0" borderId="0" xfId="0" applyNumberFormat="1" applyFont="1" applyFill="1" applyAlignment="1">
      <alignment horizontal="right"/>
    </xf>
    <xf numFmtId="186" fontId="0" fillId="0" borderId="13" xfId="0" applyNumberFormat="1" applyFont="1" applyFill="1" applyBorder="1" applyAlignment="1">
      <alignment horizontal="right"/>
    </xf>
    <xf numFmtId="186" fontId="0" fillId="0" borderId="13" xfId="0" applyNumberFormat="1" applyFont="1" applyFill="1" applyBorder="1" applyAlignment="1">
      <alignment horizontal="right"/>
    </xf>
    <xf numFmtId="186" fontId="41" fillId="0" borderId="13" xfId="0" applyNumberFormat="1" applyFont="1" applyFill="1" applyBorder="1" applyAlignment="1" quotePrefix="1">
      <alignment horizontal="right"/>
    </xf>
    <xf numFmtId="186" fontId="0" fillId="0" borderId="11" xfId="0" applyNumberFormat="1" applyFont="1" applyFill="1" applyBorder="1" applyAlignment="1">
      <alignment/>
    </xf>
    <xf numFmtId="186" fontId="0" fillId="0" borderId="0" xfId="0" applyNumberFormat="1" applyFont="1" applyFill="1" applyBorder="1" applyAlignment="1">
      <alignment horizontal="center"/>
    </xf>
    <xf numFmtId="186" fontId="0" fillId="0" borderId="12" xfId="0" applyNumberFormat="1" applyFont="1" applyFill="1" applyBorder="1" applyAlignment="1">
      <alignment horizontal="center"/>
    </xf>
    <xf numFmtId="186" fontId="0" fillId="0" borderId="11" xfId="0" applyNumberFormat="1" applyFont="1" applyFill="1" applyBorder="1" applyAlignment="1">
      <alignment horizontal="center"/>
    </xf>
    <xf numFmtId="186" fontId="0" fillId="0" borderId="13" xfId="0" applyNumberFormat="1" applyFont="1" applyFill="1" applyBorder="1" applyAlignment="1">
      <alignment/>
    </xf>
    <xf numFmtId="186" fontId="0" fillId="0" borderId="13" xfId="0" applyNumberFormat="1" applyFont="1" applyFill="1" applyBorder="1" applyAlignment="1">
      <alignment horizontal="center"/>
    </xf>
    <xf numFmtId="186" fontId="27" fillId="0" borderId="0" xfId="0" applyNumberFormat="1" applyFont="1" applyAlignment="1">
      <alignment/>
    </xf>
    <xf numFmtId="186" fontId="0" fillId="0" borderId="0" xfId="0" applyNumberFormat="1" applyAlignment="1">
      <alignment/>
    </xf>
    <xf numFmtId="186" fontId="0" fillId="20" borderId="0" xfId="0" applyNumberFormat="1" applyFill="1" applyAlignment="1">
      <alignment/>
    </xf>
    <xf numFmtId="186" fontId="0" fillId="0" borderId="0" xfId="0" applyNumberFormat="1" applyAlignment="1">
      <alignment horizontal="right"/>
    </xf>
    <xf numFmtId="186" fontId="0" fillId="0" borderId="0" xfId="0" applyNumberFormat="1" applyAlignment="1">
      <alignment horizontal="left"/>
    </xf>
    <xf numFmtId="186" fontId="27" fillId="0" borderId="13" xfId="0" applyNumberFormat="1" applyFont="1" applyBorder="1" applyAlignment="1">
      <alignment/>
    </xf>
    <xf numFmtId="186" fontId="0" fillId="0" borderId="13" xfId="0" applyNumberFormat="1" applyBorder="1" applyAlignment="1">
      <alignment/>
    </xf>
    <xf numFmtId="0" fontId="0" fillId="0" borderId="17" xfId="0" applyFill="1" applyBorder="1" applyAlignment="1">
      <alignment horizontal="center"/>
    </xf>
    <xf numFmtId="186" fontId="0" fillId="0" borderId="0" xfId="0" applyNumberFormat="1" applyFont="1" applyAlignment="1">
      <alignment/>
    </xf>
    <xf numFmtId="192" fontId="0" fillId="0" borderId="12" xfId="56" applyNumberFormat="1" applyFont="1" applyFill="1" applyBorder="1" applyAlignment="1">
      <alignment horizontal="right"/>
    </xf>
    <xf numFmtId="187" fontId="26" fillId="0" borderId="0" xfId="0" applyNumberFormat="1" applyFont="1" applyFill="1" applyBorder="1" applyAlignment="1">
      <alignment horizontal="center"/>
    </xf>
    <xf numFmtId="187" fontId="26" fillId="0" borderId="0" xfId="0" applyNumberFormat="1" applyFont="1" applyFill="1" applyBorder="1" applyAlignment="1">
      <alignment/>
    </xf>
    <xf numFmtId="192" fontId="26" fillId="0" borderId="0" xfId="54" applyNumberFormat="1" applyFont="1" applyFill="1" applyBorder="1" applyAlignment="1">
      <alignment/>
    </xf>
    <xf numFmtId="192" fontId="26" fillId="0" borderId="0" xfId="0" applyNumberFormat="1" applyFont="1" applyFill="1" applyBorder="1" applyAlignment="1">
      <alignment horizontal="right"/>
    </xf>
    <xf numFmtId="186" fontId="26" fillId="0" borderId="0" xfId="54" applyNumberFormat="1" applyFont="1" applyFill="1" applyBorder="1" applyAlignment="1">
      <alignment/>
    </xf>
    <xf numFmtId="186" fontId="26" fillId="0" borderId="0" xfId="0" applyNumberFormat="1" applyFont="1" applyFill="1" applyBorder="1" applyAlignment="1">
      <alignment/>
    </xf>
    <xf numFmtId="186" fontId="26" fillId="0" borderId="0" xfId="0" applyNumberFormat="1" applyFont="1" applyFill="1" applyBorder="1" applyAlignment="1">
      <alignment horizontal="right"/>
    </xf>
    <xf numFmtId="0" fontId="26" fillId="0" borderId="0" xfId="0" applyFont="1" applyFill="1" applyAlignment="1">
      <alignment horizontal="center"/>
    </xf>
    <xf numFmtId="186" fontId="26" fillId="0" borderId="0" xfId="0" applyNumberFormat="1" applyFont="1" applyFill="1" applyAlignment="1">
      <alignment/>
    </xf>
    <xf numFmtId="186" fontId="26" fillId="0" borderId="11" xfId="0" applyNumberFormat="1" applyFont="1" applyFill="1" applyBorder="1" applyAlignment="1">
      <alignment/>
    </xf>
    <xf numFmtId="0" fontId="0" fillId="0" borderId="0" xfId="0" applyFont="1" applyFill="1" applyAlignment="1">
      <alignment wrapText="1"/>
    </xf>
    <xf numFmtId="0" fontId="20" fillId="0" borderId="0" xfId="0" applyFont="1" applyFill="1" applyAlignment="1">
      <alignment horizontal="left"/>
    </xf>
    <xf numFmtId="0" fontId="20" fillId="0" borderId="0" xfId="0" applyFont="1" applyAlignment="1">
      <alignment/>
    </xf>
    <xf numFmtId="0" fontId="0" fillId="0" borderId="0" xfId="0" applyFill="1" applyAlignment="1">
      <alignment horizontal="left"/>
    </xf>
    <xf numFmtId="0" fontId="0" fillId="0" borderId="10" xfId="0" applyFill="1" applyBorder="1" applyAlignment="1">
      <alignment horizontal="left"/>
    </xf>
    <xf numFmtId="0" fontId="20" fillId="0" borderId="0" xfId="0" applyFont="1" applyFill="1" applyAlignment="1">
      <alignment horizontal="left" wrapText="1"/>
    </xf>
    <xf numFmtId="0" fontId="0" fillId="0" borderId="0" xfId="0" applyFill="1" applyAlignment="1">
      <alignment horizontal="center"/>
    </xf>
    <xf numFmtId="0" fontId="0" fillId="0" borderId="0" xfId="0" applyFont="1" applyFill="1" applyAlignment="1">
      <alignment horizontal="center"/>
    </xf>
    <xf numFmtId="0" fontId="0" fillId="0" borderId="0" xfId="0" applyFill="1" applyAlignment="1">
      <alignment horizontal="right"/>
    </xf>
    <xf numFmtId="0" fontId="24" fillId="0" borderId="12" xfId="0" applyFont="1" applyFill="1" applyBorder="1" applyAlignment="1">
      <alignment horizontal="center"/>
    </xf>
    <xf numFmtId="0" fontId="0" fillId="0" borderId="0" xfId="0" applyFont="1" applyFill="1" applyBorder="1" applyAlignment="1">
      <alignment horizontal="center" textRotation="180"/>
    </xf>
    <xf numFmtId="0" fontId="0" fillId="0" borderId="10" xfId="0" applyFont="1" applyFill="1" applyBorder="1" applyAlignment="1">
      <alignment horizontal="center" textRotation="180"/>
    </xf>
    <xf numFmtId="0" fontId="0" fillId="0" borderId="0" xfId="0" applyFont="1" applyFill="1" applyAlignment="1">
      <alignment horizontal="center" textRotation="180"/>
    </xf>
    <xf numFmtId="49" fontId="20" fillId="0" borderId="12" xfId="55" applyNumberFormat="1" applyFont="1" applyFill="1" applyBorder="1" applyAlignment="1">
      <alignment horizontal="center"/>
    </xf>
    <xf numFmtId="0" fontId="0" fillId="0" borderId="12" xfId="0" applyFill="1" applyBorder="1" applyAlignment="1">
      <alignment horizontal="center"/>
    </xf>
    <xf numFmtId="0" fontId="21" fillId="0" borderId="0" xfId="0" applyFont="1" applyFill="1" applyBorder="1" applyAlignment="1">
      <alignment horizontal="left" wrapText="1"/>
    </xf>
    <xf numFmtId="0" fontId="21" fillId="0" borderId="0" xfId="0" applyFont="1" applyFill="1" applyBorder="1" applyAlignment="1">
      <alignment horizontal="left" wrapText="1"/>
    </xf>
    <xf numFmtId="0" fontId="0" fillId="0" borderId="0" xfId="0" applyFont="1" applyFill="1" applyBorder="1" applyAlignment="1">
      <alignment horizontal="left" wrapText="1"/>
    </xf>
    <xf numFmtId="0" fontId="0" fillId="0" borderId="0" xfId="0" applyFont="1" applyFill="1" applyAlignment="1">
      <alignment horizontal="left" wrapText="1"/>
    </xf>
    <xf numFmtId="0" fontId="0" fillId="0" borderId="0" xfId="0" applyFill="1" applyAlignment="1">
      <alignment wrapText="1"/>
    </xf>
    <xf numFmtId="0" fontId="0" fillId="0" borderId="0" xfId="0" applyAlignment="1">
      <alignment/>
    </xf>
    <xf numFmtId="0" fontId="0" fillId="0" borderId="0" xfId="0" applyFont="1" applyFill="1" applyAlignment="1">
      <alignment horizontal="center" vertical="top" textRotation="180" readingOrder="1"/>
    </xf>
    <xf numFmtId="0" fontId="20" fillId="0" borderId="12" xfId="0" applyFont="1" applyFill="1" applyBorder="1" applyAlignment="1">
      <alignment horizontal="center"/>
    </xf>
    <xf numFmtId="0" fontId="20" fillId="0" borderId="0" xfId="0" applyFont="1" applyFill="1" applyAlignment="1">
      <alignment horizontal="center"/>
    </xf>
    <xf numFmtId="0" fontId="20" fillId="0" borderId="0" xfId="0" applyFont="1" applyFill="1" applyBorder="1" applyAlignment="1">
      <alignment horizontal="center"/>
    </xf>
    <xf numFmtId="0" fontId="21" fillId="0" borderId="14" xfId="0" applyFont="1" applyFill="1" applyBorder="1" applyAlignment="1">
      <alignment horizontal="center" vertical="top"/>
    </xf>
    <xf numFmtId="0" fontId="0" fillId="0" borderId="10" xfId="0" applyFont="1" applyBorder="1" applyAlignment="1">
      <alignment horizontal="center" vertical="top"/>
    </xf>
    <xf numFmtId="0" fontId="0" fillId="0" borderId="0" xfId="0" applyFill="1" applyAlignment="1">
      <alignment horizontal="center" vertical="top" textRotation="180" readingOrder="1"/>
    </xf>
    <xf numFmtId="0" fontId="20" fillId="0" borderId="0" xfId="0" applyFont="1" applyFill="1" applyAlignment="1">
      <alignment horizontal="center"/>
    </xf>
    <xf numFmtId="0" fontId="20" fillId="0" borderId="0" xfId="0" applyFont="1" applyFill="1" applyBorder="1" applyAlignment="1">
      <alignment horizontal="center"/>
    </xf>
    <xf numFmtId="0" fontId="21" fillId="0" borderId="10" xfId="0" applyFont="1" applyFill="1" applyBorder="1" applyAlignment="1">
      <alignment horizontal="center" vertical="top"/>
    </xf>
    <xf numFmtId="0" fontId="0" fillId="0" borderId="0" xfId="0" applyFill="1" applyAlignment="1">
      <alignment horizontal="center" textRotation="180"/>
    </xf>
    <xf numFmtId="176" fontId="20" fillId="0" borderId="12" xfId="0" applyNumberFormat="1" applyFont="1" applyFill="1" applyBorder="1" applyAlignment="1">
      <alignment horizontal="center"/>
    </xf>
    <xf numFmtId="0" fontId="0" fillId="0" borderId="0" xfId="0" applyFill="1" applyAlignment="1">
      <alignment horizontal="center" textRotation="180" readingOrder="1"/>
    </xf>
    <xf numFmtId="0" fontId="0" fillId="0" borderId="0" xfId="0" applyFill="1" applyAlignment="1">
      <alignment horizontal="center" vertical="top" textRotation="180"/>
    </xf>
    <xf numFmtId="0" fontId="20" fillId="0" borderId="12" xfId="0" applyFont="1" applyFill="1" applyBorder="1" applyAlignment="1">
      <alignment horizontal="center"/>
    </xf>
    <xf numFmtId="0" fontId="0" fillId="0" borderId="0" xfId="0" applyFont="1" applyFill="1" applyBorder="1" applyAlignment="1">
      <alignment horizontal="left" wrapText="1"/>
    </xf>
    <xf numFmtId="0" fontId="0" fillId="0" borderId="0" xfId="0" applyFont="1" applyFill="1" applyAlignment="1">
      <alignment horizontal="center" vertical="top" textRotation="180"/>
    </xf>
    <xf numFmtId="0" fontId="0" fillId="0" borderId="0" xfId="0" applyFont="1" applyFill="1" applyBorder="1" applyAlignment="1">
      <alignment wrapText="1"/>
    </xf>
    <xf numFmtId="0" fontId="0" fillId="0" borderId="0" xfId="0" applyAlignment="1">
      <alignment wrapText="1"/>
    </xf>
    <xf numFmtId="0" fontId="0" fillId="0" borderId="27" xfId="0" applyBorder="1" applyAlignment="1">
      <alignment vertical="top" wrapText="1"/>
    </xf>
    <xf numFmtId="0" fontId="0" fillId="0" borderId="28" xfId="0" applyBorder="1" applyAlignment="1">
      <alignment vertical="top" wrapText="1"/>
    </xf>
    <xf numFmtId="0" fontId="0" fillId="0" borderId="0" xfId="0" applyBorder="1" applyAlignment="1">
      <alignment vertical="top" wrapText="1"/>
    </xf>
    <xf numFmtId="0" fontId="0" fillId="0" borderId="29" xfId="0" applyBorder="1" applyAlignment="1">
      <alignment vertical="top" wrapText="1"/>
    </xf>
    <xf numFmtId="0" fontId="0" fillId="0" borderId="30" xfId="0" applyBorder="1" applyAlignment="1">
      <alignment wrapText="1"/>
    </xf>
    <xf numFmtId="0" fontId="0" fillId="0" borderId="10" xfId="0" applyBorder="1" applyAlignment="1">
      <alignment wrapText="1"/>
    </xf>
    <xf numFmtId="0" fontId="0" fillId="0" borderId="31" xfId="0" applyBorder="1" applyAlignment="1">
      <alignment wrapText="1"/>
    </xf>
    <xf numFmtId="0" fontId="60" fillId="0" borderId="0" xfId="0" applyFont="1" applyFill="1" applyAlignment="1">
      <alignment horizontal="center"/>
    </xf>
    <xf numFmtId="0" fontId="46" fillId="24" borderId="0" xfId="0" applyFont="1" applyFill="1" applyBorder="1" applyAlignment="1">
      <alignment horizontal="left" wrapText="1"/>
    </xf>
    <xf numFmtId="0" fontId="28" fillId="0" borderId="0" xfId="0" applyFont="1" applyFill="1" applyBorder="1" applyAlignment="1">
      <alignment horizontal="left" wrapText="1"/>
    </xf>
    <xf numFmtId="0" fontId="28" fillId="0" borderId="14" xfId="0" applyFont="1" applyFill="1" applyBorder="1" applyAlignment="1">
      <alignment horizontal="left" wrapText="1"/>
    </xf>
    <xf numFmtId="0" fontId="0" fillId="0" borderId="0" xfId="0" applyFont="1" applyFill="1" applyAlignment="1">
      <alignment horizontal="center" vertical="top" textRotation="180" readingOrder="1"/>
    </xf>
    <xf numFmtId="0" fontId="0" fillId="0" borderId="0" xfId="0" applyBorder="1" applyAlignment="1">
      <alignment wrapText="1"/>
    </xf>
    <xf numFmtId="0" fontId="57" fillId="0" borderId="0" xfId="0" applyFont="1" applyAlignment="1">
      <alignment horizontal="center"/>
    </xf>
    <xf numFmtId="0" fontId="70" fillId="24" borderId="0" xfId="0" applyFont="1" applyFill="1" applyBorder="1" applyAlignment="1">
      <alignment horizontal="center"/>
    </xf>
    <xf numFmtId="0" fontId="70" fillId="0" borderId="0" xfId="0" applyFont="1" applyBorder="1" applyAlignment="1">
      <alignment horizontal="center"/>
    </xf>
    <xf numFmtId="0" fontId="56" fillId="0" borderId="0" xfId="0" applyFont="1" applyBorder="1" applyAlignment="1">
      <alignment horizontal="center"/>
    </xf>
    <xf numFmtId="0" fontId="82" fillId="0" borderId="32" xfId="0" applyFont="1" applyBorder="1" applyAlignment="1">
      <alignment horizontal="left" wrapText="1"/>
    </xf>
    <xf numFmtId="0" fontId="82" fillId="0" borderId="16" xfId="0" applyFont="1" applyBorder="1" applyAlignment="1">
      <alignment horizontal="left" wrapText="1"/>
    </xf>
    <xf numFmtId="0" fontId="82" fillId="0" borderId="33" xfId="0" applyFont="1" applyBorder="1" applyAlignment="1">
      <alignment horizontal="left" wrapText="1"/>
    </xf>
    <xf numFmtId="0" fontId="82" fillId="0" borderId="0" xfId="0" applyFont="1" applyBorder="1" applyAlignment="1">
      <alignment horizontal="left" wrapText="1"/>
    </xf>
    <xf numFmtId="0" fontId="0" fillId="0" borderId="34" xfId="0" applyBorder="1" applyAlignment="1">
      <alignment vertical="top" wrapText="1"/>
    </xf>
    <xf numFmtId="0" fontId="0" fillId="0" borderId="15" xfId="0" applyBorder="1" applyAlignment="1">
      <alignment vertical="top" wrapText="1"/>
    </xf>
    <xf numFmtId="0" fontId="0" fillId="0" borderId="0" xfId="0" applyFont="1" applyFill="1" applyAlignment="1">
      <alignment horizontal="left"/>
    </xf>
    <xf numFmtId="192" fontId="0" fillId="0" borderId="0" xfId="0" applyNumberFormat="1" applyFont="1" applyFill="1" applyAlignment="1">
      <alignment horizontal="right"/>
    </xf>
    <xf numFmtId="0" fontId="0" fillId="0" borderId="10" xfId="0" applyFont="1" applyFill="1" applyBorder="1" applyAlignment="1">
      <alignment horizontal="center"/>
    </xf>
    <xf numFmtId="0" fontId="0" fillId="0" borderId="12" xfId="0" applyFont="1" applyFill="1" applyBorder="1" applyAlignment="1">
      <alignment horizontal="center"/>
    </xf>
    <xf numFmtId="0" fontId="30" fillId="0" borderId="0" xfId="0" applyFont="1" applyFill="1" applyAlignment="1">
      <alignment horizontal="center"/>
    </xf>
    <xf numFmtId="192" fontId="0" fillId="0" borderId="0" xfId="0" applyNumberFormat="1" applyFill="1" applyAlignment="1">
      <alignment horizontal="center"/>
    </xf>
    <xf numFmtId="192" fontId="0" fillId="0" borderId="0" xfId="0" applyNumberFormat="1" applyFill="1" applyAlignment="1">
      <alignment horizontal="right"/>
    </xf>
    <xf numFmtId="192" fontId="0" fillId="0" borderId="12" xfId="0" applyNumberFormat="1" applyFont="1" applyFill="1" applyBorder="1" applyAlignment="1">
      <alignment horizontal="right"/>
    </xf>
    <xf numFmtId="192" fontId="0" fillId="0" borderId="0" xfId="0" applyNumberFormat="1" applyFont="1" applyFill="1" applyBorder="1" applyAlignment="1">
      <alignment horizontal="right"/>
    </xf>
    <xf numFmtId="192" fontId="0" fillId="0" borderId="12" xfId="0" applyNumberFormat="1" applyFill="1" applyBorder="1" applyAlignment="1">
      <alignment horizontal="right"/>
    </xf>
    <xf numFmtId="192" fontId="0" fillId="0" borderId="0" xfId="0" applyNumberFormat="1" applyFill="1" applyBorder="1" applyAlignment="1">
      <alignment horizontal="right"/>
    </xf>
    <xf numFmtId="192" fontId="20" fillId="0" borderId="10" xfId="0" applyNumberFormat="1" applyFont="1" applyFill="1" applyBorder="1" applyAlignment="1">
      <alignment horizontal="right"/>
    </xf>
    <xf numFmtId="192" fontId="0" fillId="20" borderId="12" xfId="0" applyNumberFormat="1" applyFill="1" applyBorder="1" applyAlignment="1">
      <alignment horizontal="right"/>
    </xf>
    <xf numFmtId="192" fontId="0" fillId="20" borderId="12" xfId="0" applyNumberFormat="1" applyFont="1" applyFill="1" applyBorder="1" applyAlignment="1">
      <alignment horizontal="right"/>
    </xf>
    <xf numFmtId="0" fontId="30" fillId="0" borderId="10" xfId="0" applyFont="1" applyFill="1" applyBorder="1" applyAlignment="1">
      <alignment horizontal="center"/>
    </xf>
    <xf numFmtId="177" fontId="0" fillId="0" borderId="12" xfId="0" applyNumberFormat="1" applyFill="1" applyBorder="1" applyAlignment="1">
      <alignment horizontal="center"/>
    </xf>
    <xf numFmtId="177" fontId="0" fillId="0" borderId="0" xfId="0" applyNumberFormat="1" applyFill="1" applyBorder="1" applyAlignment="1">
      <alignment horizontal="center"/>
    </xf>
    <xf numFmtId="192" fontId="20" fillId="0" borderId="10" xfId="0" applyNumberFormat="1" applyFont="1" applyFill="1" applyBorder="1" applyAlignment="1">
      <alignment horizontal="center"/>
    </xf>
    <xf numFmtId="0" fontId="30" fillId="0" borderId="12" xfId="0" applyFont="1" applyFill="1" applyBorder="1" applyAlignment="1">
      <alignment horizontal="center"/>
    </xf>
    <xf numFmtId="192" fontId="0" fillId="0" borderId="12" xfId="0" applyNumberFormat="1" applyFill="1" applyBorder="1" applyAlignment="1">
      <alignment horizontal="center"/>
    </xf>
    <xf numFmtId="192" fontId="0" fillId="0" borderId="0" xfId="0" applyNumberFormat="1" applyFill="1" applyBorder="1" applyAlignment="1">
      <alignment horizontal="center"/>
    </xf>
    <xf numFmtId="0" fontId="0" fillId="0" borderId="0" xfId="0" applyFont="1" applyFill="1" applyAlignment="1">
      <alignment horizontal="left"/>
    </xf>
    <xf numFmtId="0" fontId="0" fillId="0" borderId="0" xfId="0" applyFont="1" applyFill="1" applyAlignment="1">
      <alignment horizontal="left" vertical="top" wrapText="1"/>
    </xf>
    <xf numFmtId="0" fontId="33" fillId="0" borderId="0" xfId="0" applyFont="1" applyFill="1" applyAlignment="1">
      <alignment horizontal="left" wrapText="1"/>
    </xf>
    <xf numFmtId="0" fontId="0" fillId="0" borderId="0" xfId="64" applyFill="1" applyAlignment="1">
      <alignment horizontal="left" wrapText="1"/>
      <protection/>
    </xf>
    <xf numFmtId="0" fontId="20" fillId="0" borderId="0" xfId="64" applyFont="1" applyFill="1" applyAlignment="1">
      <alignment horizontal="left" wrapText="1"/>
      <protection/>
    </xf>
    <xf numFmtId="0" fontId="20" fillId="0" borderId="0" xfId="64" applyFont="1" applyFill="1" applyBorder="1" applyAlignment="1">
      <alignment horizontal="left" wrapText="1"/>
      <protection/>
    </xf>
    <xf numFmtId="0" fontId="0" fillId="0" borderId="0" xfId="64" applyFont="1" applyFill="1" applyBorder="1" applyAlignment="1">
      <alignment horizontal="left" wrapText="1"/>
      <protection/>
    </xf>
    <xf numFmtId="0" fontId="0" fillId="0" borderId="0" xfId="64" applyFont="1" applyFill="1" applyAlignment="1">
      <alignment horizontal="left" wrapText="1"/>
      <protection/>
    </xf>
    <xf numFmtId="176" fontId="20" fillId="0" borderId="0" xfId="64" applyNumberFormat="1" applyFont="1" applyFill="1" applyBorder="1" applyAlignment="1">
      <alignment horizontal="left"/>
      <protection/>
    </xf>
    <xf numFmtId="176" fontId="22" fillId="0" borderId="0" xfId="64" applyNumberFormat="1" applyFont="1" applyFill="1" applyBorder="1" applyAlignment="1">
      <alignment horizontal="left"/>
      <protection/>
    </xf>
    <xf numFmtId="0" fontId="0" fillId="0" borderId="0" xfId="64" applyFont="1" applyFill="1" applyBorder="1" applyAlignment="1">
      <alignment horizontal="left"/>
      <protection/>
    </xf>
    <xf numFmtId="0" fontId="33" fillId="0" borderId="0" xfId="64" applyFont="1" applyFill="1" applyAlignment="1">
      <alignment horizontal="left" wrapText="1"/>
      <protection/>
    </xf>
    <xf numFmtId="0" fontId="20" fillId="0" borderId="0" xfId="64" applyFont="1" applyFill="1" applyAlignment="1">
      <alignment horizontal="center"/>
      <protection/>
    </xf>
    <xf numFmtId="0" fontId="60" fillId="0" borderId="0" xfId="64" applyFont="1" applyFill="1" applyBorder="1" applyAlignment="1">
      <alignment horizontal="center"/>
      <protection/>
    </xf>
    <xf numFmtId="0" fontId="20" fillId="0" borderId="0" xfId="64" applyFont="1" applyFill="1" applyBorder="1" applyAlignment="1">
      <alignment horizontal="center"/>
      <protection/>
    </xf>
    <xf numFmtId="0" fontId="20" fillId="0" borderId="12" xfId="64" applyFont="1" applyFill="1" applyBorder="1" applyAlignment="1">
      <alignment horizontal="center"/>
      <protection/>
    </xf>
    <xf numFmtId="0" fontId="0" fillId="0" borderId="0" xfId="64" applyFont="1" applyFill="1" applyAlignment="1">
      <alignment horizontal="center" textRotation="180"/>
      <protection/>
    </xf>
    <xf numFmtId="0" fontId="20" fillId="0" borderId="11" xfId="64" applyFont="1" applyFill="1" applyBorder="1" applyAlignment="1">
      <alignment horizontal="center"/>
      <protection/>
    </xf>
    <xf numFmtId="0" fontId="60" fillId="0" borderId="0" xfId="0" applyFont="1" applyFill="1" applyBorder="1" applyAlignment="1">
      <alignment horizontal="center"/>
    </xf>
    <xf numFmtId="0" fontId="20" fillId="0" borderId="0" xfId="0" applyFont="1" applyFill="1" applyBorder="1" applyAlignment="1">
      <alignment horizontal="left"/>
    </xf>
    <xf numFmtId="0" fontId="0" fillId="0" borderId="0" xfId="0" applyFont="1" applyFill="1" applyAlignment="1">
      <alignment/>
    </xf>
    <xf numFmtId="0" fontId="20" fillId="0" borderId="12" xfId="0" applyNumberFormat="1" applyFont="1" applyFill="1" applyBorder="1" applyAlignment="1">
      <alignment horizontal="center"/>
    </xf>
    <xf numFmtId="0" fontId="0" fillId="0" borderId="0" xfId="0" applyFill="1" applyAlignment="1">
      <alignment textRotation="180"/>
    </xf>
    <xf numFmtId="0" fontId="31" fillId="0" borderId="12" xfId="0" applyFont="1" applyFill="1" applyBorder="1" applyAlignment="1">
      <alignment horizontal="center"/>
    </xf>
    <xf numFmtId="0" fontId="21" fillId="0" borderId="0" xfId="0" applyFont="1" applyFill="1" applyBorder="1" applyAlignment="1">
      <alignment horizontal="left"/>
    </xf>
    <xf numFmtId="0" fontId="31" fillId="0" borderId="14" xfId="0" applyFont="1" applyFill="1" applyBorder="1" applyAlignment="1">
      <alignment horizontal="center"/>
    </xf>
    <xf numFmtId="0" fontId="0" fillId="0" borderId="0" xfId="0" applyAlignment="1">
      <alignment textRotation="180"/>
    </xf>
    <xf numFmtId="0" fontId="23" fillId="0" borderId="0" xfId="0" applyNumberFormat="1" applyFont="1" applyFill="1" applyBorder="1" applyAlignment="1">
      <alignment horizontal="left"/>
    </xf>
    <xf numFmtId="0" fontId="0" fillId="0" borderId="0" xfId="0" applyFont="1" applyFill="1" applyAlignment="1">
      <alignment horizontal="left" textRotation="180"/>
    </xf>
    <xf numFmtId="0" fontId="0" fillId="0" borderId="0" xfId="0" applyFill="1" applyAlignment="1">
      <alignment horizontal="left" textRotation="180"/>
    </xf>
    <xf numFmtId="176" fontId="31" fillId="0" borderId="12" xfId="0" applyNumberFormat="1" applyFont="1" applyFill="1" applyBorder="1" applyAlignment="1">
      <alignment horizontal="center"/>
    </xf>
    <xf numFmtId="3" fontId="20" fillId="0" borderId="0" xfId="0" applyNumberFormat="1" applyFont="1" applyFill="1" applyBorder="1" applyAlignment="1">
      <alignment horizontal="center"/>
    </xf>
    <xf numFmtId="0" fontId="20" fillId="0" borderId="0" xfId="0" applyFont="1" applyFill="1" applyAlignment="1">
      <alignment horizontal="right"/>
    </xf>
    <xf numFmtId="0" fontId="22" fillId="0" borderId="0" xfId="0" applyFont="1" applyFill="1" applyAlignment="1">
      <alignment horizontal="right"/>
    </xf>
    <xf numFmtId="0" fontId="23" fillId="0" borderId="14" xfId="0" applyFont="1" applyFill="1" applyBorder="1" applyAlignment="1">
      <alignment horizontal="center"/>
    </xf>
    <xf numFmtId="0" fontId="26" fillId="0" borderId="0" xfId="0" applyFont="1" applyFill="1" applyAlignment="1">
      <alignment horizontal="left" vertical="top" wrapText="1"/>
    </xf>
    <xf numFmtId="0" fontId="0" fillId="0" borderId="0" xfId="0" applyAlignment="1">
      <alignment horizontal="left"/>
    </xf>
    <xf numFmtId="0" fontId="26" fillId="0" borderId="0" xfId="0" applyFont="1" applyFill="1" applyAlignment="1">
      <alignment wrapText="1"/>
    </xf>
    <xf numFmtId="0" fontId="26" fillId="0" borderId="0" xfId="0" applyFont="1" applyAlignment="1">
      <alignment horizontal="center"/>
    </xf>
    <xf numFmtId="0" fontId="56" fillId="0" borderId="0" xfId="0" applyFont="1" applyFill="1" applyBorder="1" applyAlignment="1">
      <alignment horizontal="center"/>
    </xf>
    <xf numFmtId="0" fontId="0" fillId="0" borderId="0" xfId="0" applyBorder="1" applyAlignment="1">
      <alignment/>
    </xf>
    <xf numFmtId="0" fontId="70" fillId="0" borderId="0" xfId="0" applyFont="1" applyAlignment="1">
      <alignment horizontal="center"/>
    </xf>
    <xf numFmtId="0" fontId="0" fillId="0" borderId="0" xfId="0" applyAlignment="1">
      <alignment horizontal="center"/>
    </xf>
    <xf numFmtId="0" fontId="62" fillId="0" borderId="0" xfId="0" applyFont="1" applyBorder="1" applyAlignment="1">
      <alignment horizontal="center"/>
    </xf>
    <xf numFmtId="0" fontId="20" fillId="0" borderId="0" xfId="0" applyFont="1" applyFill="1" applyAlignment="1">
      <alignment horizontal="center" vertical="top" wrapText="1"/>
    </xf>
    <xf numFmtId="0" fontId="0" fillId="0" borderId="0" xfId="0" applyFill="1" applyAlignment="1">
      <alignment/>
    </xf>
    <xf numFmtId="0" fontId="20" fillId="0" borderId="10" xfId="0" applyFont="1" applyFill="1" applyBorder="1" applyAlignment="1">
      <alignment horizontal="center"/>
    </xf>
    <xf numFmtId="0" fontId="0" fillId="0" borderId="10" xfId="0" applyFill="1" applyBorder="1" applyAlignment="1">
      <alignment horizontal="center"/>
    </xf>
    <xf numFmtId="0" fontId="46" fillId="0" borderId="10" xfId="0" applyFont="1" applyFill="1" applyBorder="1" applyAlignment="1">
      <alignment horizontal="left"/>
    </xf>
    <xf numFmtId="49" fontId="20" fillId="0" borderId="0" xfId="0" applyNumberFormat="1" applyFont="1" applyFill="1" applyBorder="1" applyAlignment="1">
      <alignment horizontal="center"/>
    </xf>
    <xf numFmtId="0" fontId="0" fillId="0" borderId="0" xfId="0" applyFill="1" applyBorder="1" applyAlignment="1">
      <alignment/>
    </xf>
    <xf numFmtId="0" fontId="20" fillId="0" borderId="0" xfId="0" applyFont="1" applyFill="1" applyAlignment="1">
      <alignment horizontal="center" wrapText="1"/>
    </xf>
    <xf numFmtId="0" fontId="0" fillId="0" borderId="12" xfId="0" applyFill="1" applyBorder="1" applyAlignment="1">
      <alignment/>
    </xf>
    <xf numFmtId="0" fontId="20" fillId="0" borderId="0" xfId="0" applyFont="1" applyFill="1" applyBorder="1" applyAlignment="1">
      <alignment horizontal="center" vertical="top" wrapText="1"/>
    </xf>
    <xf numFmtId="0" fontId="20" fillId="0" borderId="10" xfId="0" applyFont="1" applyFill="1" applyBorder="1" applyAlignment="1">
      <alignment horizontal="left"/>
    </xf>
    <xf numFmtId="0" fontId="20" fillId="0" borderId="12" xfId="0" applyFont="1" applyFill="1" applyBorder="1" applyAlignment="1">
      <alignment horizontal="center" wrapText="1"/>
    </xf>
    <xf numFmtId="0" fontId="20" fillId="0" borderId="11" xfId="0" applyFont="1" applyBorder="1" applyAlignment="1">
      <alignment horizontal="center"/>
    </xf>
    <xf numFmtId="0" fontId="0" fillId="0" borderId="11" xfId="0" applyBorder="1" applyAlignment="1">
      <alignment/>
    </xf>
    <xf numFmtId="0" fontId="20" fillId="0" borderId="0" xfId="0" applyFont="1" applyAlignment="1">
      <alignment horizontal="center"/>
    </xf>
    <xf numFmtId="0" fontId="0" fillId="0" borderId="0" xfId="0" applyAlignment="1">
      <alignment horizontal="center" textRotation="180"/>
    </xf>
    <xf numFmtId="0" fontId="20" fillId="0" borderId="12" xfId="0" applyFont="1" applyBorder="1" applyAlignment="1">
      <alignment horizontal="center"/>
    </xf>
    <xf numFmtId="0" fontId="0" fillId="0" borderId="12" xfId="0" applyBorder="1" applyAlignment="1">
      <alignment horizontal="center"/>
    </xf>
    <xf numFmtId="0" fontId="0" fillId="0" borderId="12" xfId="0" applyBorder="1" applyAlignment="1">
      <alignment/>
    </xf>
  </cellXfs>
  <cellStyles count="63">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concept" xfId="43"/>
    <cellStyle name="Entrée" xfId="44"/>
    <cellStyle name="Insatisfaisant" xfId="45"/>
    <cellStyle name="Hyperlink" xfId="46"/>
    <cellStyle name="Followed Hyperlink" xfId="47"/>
    <cellStyle name="Comma" xfId="48"/>
    <cellStyle name="Comma [0]" xfId="49"/>
    <cellStyle name="Milliers [0] 2" xfId="50"/>
    <cellStyle name="Milliers [0]_Image et ConceptsRF2004-test" xfId="51"/>
    <cellStyle name="Milliers [0]_Image et ConceptsRF2004-test 2" xfId="52"/>
    <cellStyle name="Milliers [0]_Image RF2007" xfId="53"/>
    <cellStyle name="Milliers [0]_Modèle RF 2009 (à jour)" xfId="54"/>
    <cellStyle name="Milliers [0]_Modèle_EFs 2007_Modèle B_V5" xfId="55"/>
    <cellStyle name="Milliers [0]_RF 2009 - Cas (site web) 1 DEC 2008" xfId="56"/>
    <cellStyle name="Milliers [0]_RF avec conciliation" xfId="57"/>
    <cellStyle name="Milliers_Modèle_EFs 2007_Modèle B_V5" xfId="58"/>
    <cellStyle name="Milliers_RF 2009 - Cas (site web) 1 DEC 2008" xfId="59"/>
    <cellStyle name="Milliers_RF avec conciliation" xfId="60"/>
    <cellStyle name="Currency" xfId="61"/>
    <cellStyle name="Currency [0]" xfId="62"/>
    <cellStyle name="Neutre" xfId="63"/>
    <cellStyle name="Normal 2" xfId="64"/>
    <cellStyle name="Normal_TGTPB" xfId="65"/>
    <cellStyle name="Percent" xfId="66"/>
    <cellStyle name="Satisfaisant" xfId="67"/>
    <cellStyle name="Sortie" xfId="68"/>
    <cellStyle name="Texte explicatif" xfId="69"/>
    <cellStyle name="Titre" xfId="70"/>
    <cellStyle name="Titre 1" xfId="71"/>
    <cellStyle name="Titre 2" xfId="72"/>
    <cellStyle name="Titre 3" xfId="73"/>
    <cellStyle name="Titre 4" xfId="74"/>
    <cellStyle name="Total" xfId="75"/>
    <cellStyle name="Vérification"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styles" Target="styles.xml" /><Relationship Id="rId67" Type="http://schemas.openxmlformats.org/officeDocument/2006/relationships/sharedStrings" Target="sharedStrings.xml" /><Relationship Id="rId68" Type="http://schemas.openxmlformats.org/officeDocument/2006/relationships/externalLink" Target="externalLinks/externalLink1.xml" /><Relationship Id="rId69" Type="http://schemas.openxmlformats.org/officeDocument/2006/relationships/externalLink" Target="externalLinks/externalLink2.xml" /><Relationship Id="rId70" Type="http://schemas.openxmlformats.org/officeDocument/2006/relationships/externalLink" Target="externalLinks/externalLink3.xml" /><Relationship Id="rId7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28575</xdr:colOff>
      <xdr:row>30</xdr:row>
      <xdr:rowOff>133350</xdr:rowOff>
    </xdr:from>
    <xdr:to>
      <xdr:col>8</xdr:col>
      <xdr:colOff>695325</xdr:colOff>
      <xdr:row>36</xdr:row>
      <xdr:rowOff>19050</xdr:rowOff>
    </xdr:to>
    <xdr:pic>
      <xdr:nvPicPr>
        <xdr:cNvPr id="1" name="Picture 4"/>
        <xdr:cNvPicPr preferRelativeResize="1">
          <a:picLocks noChangeAspect="1"/>
        </xdr:cNvPicPr>
      </xdr:nvPicPr>
      <xdr:blipFill>
        <a:blip r:embed="rId1"/>
        <a:srcRect r="9274"/>
        <a:stretch>
          <a:fillRect/>
        </a:stretch>
      </xdr:blipFill>
      <xdr:spPr>
        <a:xfrm>
          <a:off x="4057650" y="8667750"/>
          <a:ext cx="1943100" cy="914400"/>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14</xdr:row>
      <xdr:rowOff>152400</xdr:rowOff>
    </xdr:from>
    <xdr:to>
      <xdr:col>4</xdr:col>
      <xdr:colOff>657225</xdr:colOff>
      <xdr:row>14</xdr:row>
      <xdr:rowOff>152400</xdr:rowOff>
    </xdr:to>
    <xdr:sp>
      <xdr:nvSpPr>
        <xdr:cNvPr id="1" name="Line 1"/>
        <xdr:cNvSpPr>
          <a:spLocks/>
        </xdr:cNvSpPr>
      </xdr:nvSpPr>
      <xdr:spPr>
        <a:xfrm>
          <a:off x="981075" y="2428875"/>
          <a:ext cx="2857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742950</xdr:colOff>
      <xdr:row>18</xdr:row>
      <xdr:rowOff>9525</xdr:rowOff>
    </xdr:from>
    <xdr:to>
      <xdr:col>4</xdr:col>
      <xdr:colOff>666750</xdr:colOff>
      <xdr:row>18</xdr:row>
      <xdr:rowOff>9525</xdr:rowOff>
    </xdr:to>
    <xdr:sp>
      <xdr:nvSpPr>
        <xdr:cNvPr id="2" name="Line 2"/>
        <xdr:cNvSpPr>
          <a:spLocks/>
        </xdr:cNvSpPr>
      </xdr:nvSpPr>
      <xdr:spPr>
        <a:xfrm>
          <a:off x="742950" y="2933700"/>
          <a:ext cx="3105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0</xdr:colOff>
      <xdr:row>53</xdr:row>
      <xdr:rowOff>123825</xdr:rowOff>
    </xdr:from>
    <xdr:to>
      <xdr:col>4</xdr:col>
      <xdr:colOff>0</xdr:colOff>
      <xdr:row>53</xdr:row>
      <xdr:rowOff>123825</xdr:rowOff>
    </xdr:to>
    <xdr:sp>
      <xdr:nvSpPr>
        <xdr:cNvPr id="3" name="Line 3"/>
        <xdr:cNvSpPr>
          <a:spLocks/>
        </xdr:cNvSpPr>
      </xdr:nvSpPr>
      <xdr:spPr>
        <a:xfrm flipH="1" flipV="1">
          <a:off x="3181350" y="8715375"/>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9</xdr:row>
      <xdr:rowOff>0</xdr:rowOff>
    </xdr:from>
    <xdr:to>
      <xdr:col>5</xdr:col>
      <xdr:colOff>0</xdr:colOff>
      <xdr:row>9</xdr:row>
      <xdr:rowOff>0</xdr:rowOff>
    </xdr:to>
    <xdr:sp>
      <xdr:nvSpPr>
        <xdr:cNvPr id="1" name="Line 1"/>
        <xdr:cNvSpPr>
          <a:spLocks/>
        </xdr:cNvSpPr>
      </xdr:nvSpPr>
      <xdr:spPr>
        <a:xfrm>
          <a:off x="4829175" y="14573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371475</xdr:colOff>
      <xdr:row>40</xdr:row>
      <xdr:rowOff>76200</xdr:rowOff>
    </xdr:from>
    <xdr:to>
      <xdr:col>8</xdr:col>
      <xdr:colOff>714375</xdr:colOff>
      <xdr:row>45</xdr:row>
      <xdr:rowOff>104775</xdr:rowOff>
    </xdr:to>
    <xdr:pic>
      <xdr:nvPicPr>
        <xdr:cNvPr id="1" name="Picture 1" descr="signature"/>
        <xdr:cNvPicPr preferRelativeResize="1">
          <a:picLocks noChangeAspect="1"/>
        </xdr:cNvPicPr>
      </xdr:nvPicPr>
      <xdr:blipFill>
        <a:blip r:embed="rId1"/>
        <a:stretch>
          <a:fillRect/>
        </a:stretch>
      </xdr:blipFill>
      <xdr:spPr>
        <a:xfrm>
          <a:off x="3733800" y="7381875"/>
          <a:ext cx="2009775" cy="876300"/>
        </a:xfrm>
        <a:prstGeom prst="rect">
          <a:avLst/>
        </a:prstGeom>
        <a:noFill/>
        <a:ln w="9525" cmpd="sng">
          <a:noFill/>
        </a:ln>
      </xdr:spPr>
    </xdr:pic>
    <xdr:clientData/>
  </xdr:twoCellAnchor>
  <xdr:twoCellAnchor editAs="oneCell">
    <xdr:from>
      <xdr:col>5</xdr:col>
      <xdr:colOff>19050</xdr:colOff>
      <xdr:row>40</xdr:row>
      <xdr:rowOff>104775</xdr:rowOff>
    </xdr:from>
    <xdr:to>
      <xdr:col>9</xdr:col>
      <xdr:colOff>28575</xdr:colOff>
      <xdr:row>46</xdr:row>
      <xdr:rowOff>0</xdr:rowOff>
    </xdr:to>
    <xdr:pic>
      <xdr:nvPicPr>
        <xdr:cNvPr id="2" name="Picture 2"/>
        <xdr:cNvPicPr preferRelativeResize="1">
          <a:picLocks noChangeAspect="1"/>
        </xdr:cNvPicPr>
      </xdr:nvPicPr>
      <xdr:blipFill>
        <a:blip r:embed="rId2"/>
        <a:srcRect r="9274"/>
        <a:stretch>
          <a:fillRect/>
        </a:stretch>
      </xdr:blipFill>
      <xdr:spPr>
        <a:xfrm>
          <a:off x="3876675" y="7410450"/>
          <a:ext cx="1943100" cy="904875"/>
        </a:xfrm>
        <a:prstGeom prst="rect">
          <a:avLst/>
        </a:prstGeom>
        <a:solidFill>
          <a:srgbClr val="FFFFFF"/>
        </a:solid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amrot.gouv.qc.ca/TEMP\Budloc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mamrot.gouv.qc.ca/Groupes\Dfm\Executif\Manuel%20Finance%20Municipal\2000\FORMULAI\Budloc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Classeur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re"/>
      <sheetName val="tabmat"/>
      <sheetName val="TRÉS"/>
      <sheetName val="prebud"/>
      <sheetName val="actfin"/>
      <sheetName val="act inv"/>
      <sheetName val="cout-Com"/>
      <sheetName val="depobjet "/>
      <sheetName val="rensup"/>
      <sheetName val="ana1"/>
      <sheetName val="ana2"/>
      <sheetName val="ana3"/>
      <sheetName val="ana4"/>
      <sheetName val="ana5"/>
      <sheetName val="anb1"/>
      <sheetName val="anb2"/>
      <sheetName val="ana-élec"/>
      <sheetName val="répartition"/>
      <sheetName val="imactif"/>
      <sheetName val="autrens"/>
      <sheetName val="tauxt"/>
      <sheetName val="anrevtax"/>
      <sheetName val="tgtp1 (2)"/>
      <sheetName val="renstat"/>
      <sheetName val="stat"/>
      <sheetName val="remu"/>
      <sheetName val="Éval"/>
      <sheetName val="tgtp2"/>
      <sheetName val="tgtp3"/>
      <sheetName val="questions"/>
      <sheetName val="Feuil15"/>
      <sheetName val="Feuil16"/>
      <sheetName val="Feuil1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tre"/>
      <sheetName val="tabmat"/>
      <sheetName val="TRÉS"/>
      <sheetName val="prebud"/>
      <sheetName val="actfin"/>
      <sheetName val="act inv"/>
      <sheetName val="cout-Com"/>
      <sheetName val="depobjet "/>
      <sheetName val="rensup"/>
      <sheetName val="ana1"/>
      <sheetName val="ana2"/>
      <sheetName val="ana3"/>
      <sheetName val="ana4"/>
      <sheetName val="ana5"/>
      <sheetName val="anb1"/>
      <sheetName val="anb2"/>
      <sheetName val="ana-élec"/>
      <sheetName val="répartition"/>
      <sheetName val="imactif"/>
      <sheetName val="autrens"/>
      <sheetName val="tauxt"/>
      <sheetName val="anrevtax"/>
      <sheetName val="tgtp1 (2)"/>
      <sheetName val="renstat"/>
      <sheetName val="stat"/>
      <sheetName val="remu"/>
      <sheetName val="Éval"/>
      <sheetName val="tgtp2"/>
      <sheetName val="tgtp3"/>
      <sheetName val="questions"/>
      <sheetName val="Feuil15"/>
      <sheetName val="Feuil16"/>
      <sheetName val="Feuil17"/>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12-6-NOTE 11 (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14"/>
  <dimension ref="B1:M37"/>
  <sheetViews>
    <sheetView tabSelected="1" zoomScalePageLayoutView="0" workbookViewId="0" topLeftCell="A1">
      <selection activeCell="J7" sqref="J7"/>
    </sheetView>
  </sheetViews>
  <sheetFormatPr defaultColWidth="11.421875" defaultRowHeight="12.75"/>
  <cols>
    <col min="1" max="1" width="3.28125" style="0" customWidth="1"/>
    <col min="7" max="7" width="7.7109375" style="0" customWidth="1"/>
  </cols>
  <sheetData>
    <row r="1" spans="2:9" ht="12.75">
      <c r="B1" s="1"/>
      <c r="C1" s="1"/>
      <c r="D1" s="1167"/>
      <c r="E1" s="1168"/>
      <c r="F1" s="1025"/>
      <c r="G1" s="4"/>
      <c r="H1" s="4"/>
      <c r="I1" s="1"/>
    </row>
    <row r="2" spans="2:9" ht="20.25">
      <c r="B2" s="1750" t="s">
        <v>1241</v>
      </c>
      <c r="C2" s="1750"/>
      <c r="D2" s="1750"/>
      <c r="E2" s="1750"/>
      <c r="F2" s="1750"/>
      <c r="G2" s="1750"/>
      <c r="H2" s="1750"/>
      <c r="I2" s="1750"/>
    </row>
    <row r="3" spans="2:9" ht="20.25">
      <c r="B3" s="1749" t="s">
        <v>1297</v>
      </c>
      <c r="C3" s="1749"/>
      <c r="D3" s="1749"/>
      <c r="E3" s="1749"/>
      <c r="F3" s="1749"/>
      <c r="G3" s="1749"/>
      <c r="H3" s="1749"/>
      <c r="I3" s="1749"/>
    </row>
    <row r="4" ht="13.5" thickBot="1"/>
    <row r="5" spans="2:9" ht="27" customHeight="1" thickBot="1">
      <c r="B5" s="1752" t="s">
        <v>281</v>
      </c>
      <c r="C5" s="1753"/>
      <c r="D5" s="1753"/>
      <c r="E5" s="1753"/>
      <c r="F5" s="1753"/>
      <c r="G5" s="1753"/>
      <c r="H5" s="1753"/>
      <c r="I5" s="1754"/>
    </row>
    <row r="6" ht="13.5" thickBot="1"/>
    <row r="7" spans="2:9" ht="128.25" customHeight="1">
      <c r="B7" s="1756" t="s">
        <v>671</v>
      </c>
      <c r="C7" s="1757"/>
      <c r="D7" s="1757"/>
      <c r="E7" s="1757"/>
      <c r="F7" s="1757"/>
      <c r="G7" s="1757"/>
      <c r="H7" s="1757"/>
      <c r="I7" s="1735"/>
    </row>
    <row r="8" spans="2:9" ht="78.75" customHeight="1">
      <c r="B8" s="1736" t="s">
        <v>1298</v>
      </c>
      <c r="C8" s="1737"/>
      <c r="D8" s="1737"/>
      <c r="E8" s="1737"/>
      <c r="F8" s="1737"/>
      <c r="G8" s="1737"/>
      <c r="H8" s="1737"/>
      <c r="I8" s="1738"/>
    </row>
    <row r="9" spans="2:9" ht="54.75" customHeight="1" thickBot="1">
      <c r="B9" s="1739" t="s">
        <v>672</v>
      </c>
      <c r="C9" s="1740"/>
      <c r="D9" s="1740"/>
      <c r="E9" s="1740"/>
      <c r="F9" s="1740"/>
      <c r="G9" s="1740"/>
      <c r="H9" s="1740"/>
      <c r="I9" s="1741"/>
    </row>
    <row r="10" spans="2:9" ht="13.5" customHeight="1">
      <c r="B10" s="1747"/>
      <c r="C10" s="1565"/>
      <c r="D10" s="1565"/>
      <c r="E10" s="1565"/>
      <c r="F10" s="1565"/>
      <c r="G10" s="1565"/>
      <c r="H10" s="1565"/>
      <c r="I10" s="1565"/>
    </row>
    <row r="11" spans="2:9" ht="26.25" customHeight="1">
      <c r="B11" s="1751" t="s">
        <v>62</v>
      </c>
      <c r="C11" s="1751"/>
      <c r="D11" s="1751"/>
      <c r="E11" s="1751"/>
      <c r="F11" s="1751"/>
      <c r="G11" s="1751"/>
      <c r="H11" s="1751"/>
      <c r="I11" s="1751"/>
    </row>
    <row r="12" spans="2:9" ht="12.75">
      <c r="B12" s="1171"/>
      <c r="C12" s="1171"/>
      <c r="D12" s="1172"/>
      <c r="E12" s="1172"/>
      <c r="F12" s="1172"/>
      <c r="G12" s="1172"/>
      <c r="H12" s="1172"/>
      <c r="I12" s="1172"/>
    </row>
    <row r="13" spans="2:13" ht="18">
      <c r="B13" s="1748" t="s">
        <v>398</v>
      </c>
      <c r="C13" s="1748"/>
      <c r="D13" s="1748"/>
      <c r="E13" s="1748"/>
      <c r="F13" s="1748"/>
      <c r="G13" s="1748"/>
      <c r="H13" s="1748"/>
      <c r="I13" s="1748"/>
      <c r="J13" s="1173"/>
      <c r="K13" s="1173"/>
      <c r="L13" s="1173"/>
      <c r="M13" s="1173"/>
    </row>
    <row r="15" spans="2:9" ht="12.75">
      <c r="B15" s="1171"/>
      <c r="C15" s="1171"/>
      <c r="D15" s="1171"/>
      <c r="E15" s="1171"/>
      <c r="F15" s="1171"/>
      <c r="G15" s="1171"/>
      <c r="H15" s="1171"/>
      <c r="I15" s="1171"/>
    </row>
    <row r="16" ht="12.75">
      <c r="E16" s="1171"/>
    </row>
    <row r="17" spans="2:9" ht="16.5" customHeight="1">
      <c r="B17" s="1755" t="s">
        <v>1242</v>
      </c>
      <c r="C17" s="1755"/>
      <c r="D17" s="1755"/>
      <c r="E17" s="1755"/>
      <c r="F17" s="1755"/>
      <c r="G17" s="1755"/>
      <c r="H17" s="1755"/>
      <c r="I17" s="1755"/>
    </row>
    <row r="18" spans="2:9" ht="15">
      <c r="B18" s="1589" t="s">
        <v>1243</v>
      </c>
      <c r="C18" s="1171"/>
      <c r="D18" s="1171"/>
      <c r="E18" s="1171"/>
      <c r="F18" s="1171"/>
      <c r="G18" s="1171"/>
      <c r="H18" s="1171"/>
      <c r="I18" s="1171"/>
    </row>
    <row r="19" spans="2:9" ht="15">
      <c r="B19" s="1589" t="s">
        <v>1244</v>
      </c>
      <c r="C19" s="1171"/>
      <c r="D19" s="1171"/>
      <c r="E19" s="1171"/>
      <c r="F19" s="1171"/>
      <c r="G19" s="1171"/>
      <c r="H19" s="1171"/>
      <c r="I19" s="1171"/>
    </row>
    <row r="20" spans="2:9" ht="15">
      <c r="B20" s="1589" t="s">
        <v>1348</v>
      </c>
      <c r="C20" s="1171"/>
      <c r="D20" s="1171"/>
      <c r="E20" s="1171"/>
      <c r="F20" s="1171"/>
      <c r="G20" s="1171"/>
      <c r="H20" s="1171"/>
      <c r="I20" s="1171"/>
    </row>
    <row r="21" spans="2:9" ht="15">
      <c r="B21" s="1589" t="s">
        <v>315</v>
      </c>
      <c r="C21" s="1171"/>
      <c r="D21" s="1171"/>
      <c r="E21" s="1171"/>
      <c r="F21" s="1171"/>
      <c r="G21" s="1171"/>
      <c r="H21" s="1171"/>
      <c r="I21" s="1171"/>
    </row>
    <row r="22" spans="2:9" ht="12.75">
      <c r="B22" s="18"/>
      <c r="C22" s="18"/>
      <c r="D22" s="18"/>
      <c r="E22" s="18"/>
      <c r="F22" s="18"/>
      <c r="G22" s="18"/>
      <c r="H22" s="18"/>
      <c r="I22" s="18"/>
    </row>
    <row r="24" spans="2:9" ht="13.5" customHeight="1">
      <c r="B24" s="1171"/>
      <c r="C24" s="1171"/>
      <c r="D24" s="1171"/>
      <c r="E24" s="1177"/>
      <c r="F24" s="1171"/>
      <c r="G24" s="1171"/>
      <c r="H24" s="1171"/>
      <c r="I24" s="1171"/>
    </row>
    <row r="25" spans="2:9" ht="12.75">
      <c r="B25" s="1168" t="s">
        <v>392</v>
      </c>
      <c r="D25" s="1174" t="s">
        <v>731</v>
      </c>
      <c r="E25" s="44"/>
      <c r="F25" s="44"/>
      <c r="G25" s="45"/>
      <c r="H25" s="45"/>
      <c r="I25" s="1174"/>
    </row>
    <row r="26" spans="2:6" ht="13.5" customHeight="1">
      <c r="B26" s="1178"/>
      <c r="C26" s="1172"/>
      <c r="D26" s="1172"/>
      <c r="E26" s="1177"/>
      <c r="F26" s="1172"/>
    </row>
    <row r="27" spans="2:9" ht="12.75">
      <c r="B27" s="1176" t="s">
        <v>564</v>
      </c>
      <c r="C27" s="1171"/>
      <c r="D27" s="1174" t="s">
        <v>560</v>
      </c>
      <c r="E27" s="1174"/>
      <c r="F27" s="1174"/>
      <c r="H27" s="48" t="s">
        <v>1031</v>
      </c>
      <c r="I27" s="1174"/>
    </row>
    <row r="28" spans="2:9" ht="13.5" customHeight="1">
      <c r="B28" s="1214"/>
      <c r="C28" s="1214"/>
      <c r="D28" s="1214"/>
      <c r="E28" s="1214"/>
      <c r="F28" s="1214"/>
      <c r="G28" s="1214"/>
      <c r="H28" s="1214"/>
      <c r="I28" s="1214"/>
    </row>
    <row r="29" spans="2:9" ht="12.75">
      <c r="B29" s="50" t="s">
        <v>565</v>
      </c>
      <c r="C29" s="18"/>
      <c r="D29" s="18"/>
      <c r="E29" s="1174" t="s">
        <v>282</v>
      </c>
      <c r="F29" s="1174"/>
      <c r="G29" s="1174"/>
      <c r="H29" s="1174"/>
      <c r="I29" s="1174"/>
    </row>
    <row r="30" spans="2:6" ht="13.5" customHeight="1">
      <c r="B30" s="1178"/>
      <c r="C30" s="1179"/>
      <c r="D30" s="1179"/>
      <c r="E30" s="1179"/>
      <c r="F30" s="1179"/>
    </row>
    <row r="31" spans="2:6" ht="13.5" customHeight="1">
      <c r="B31" s="1178"/>
      <c r="C31" s="1179"/>
      <c r="D31" s="1179"/>
      <c r="E31" s="1179"/>
      <c r="F31" s="1179"/>
    </row>
    <row r="32" spans="2:6" ht="13.5" customHeight="1">
      <c r="B32" s="1178"/>
      <c r="C32" s="1179"/>
      <c r="D32" s="1179"/>
      <c r="E32" s="1179"/>
      <c r="F32" s="1179"/>
    </row>
    <row r="33" spans="2:9" ht="13.5" customHeight="1">
      <c r="B33" s="18"/>
      <c r="C33" s="18"/>
      <c r="D33" s="18"/>
      <c r="E33" s="1180"/>
      <c r="F33" s="18"/>
      <c r="I33" s="1"/>
    </row>
    <row r="34" spans="2:9" ht="15">
      <c r="B34" s="66"/>
      <c r="C34" s="1164"/>
      <c r="D34" s="1164"/>
      <c r="E34" s="1181"/>
      <c r="F34" s="1164"/>
      <c r="G34" s="1164"/>
      <c r="H34" s="1164"/>
      <c r="I34" s="396"/>
    </row>
    <row r="35" spans="2:9" ht="12.75">
      <c r="B35" s="1"/>
      <c r="C35" s="1"/>
      <c r="D35" s="1"/>
      <c r="E35" s="1"/>
      <c r="F35" s="1"/>
      <c r="G35" s="18"/>
      <c r="H35" s="18"/>
      <c r="I35" s="1"/>
    </row>
    <row r="36" spans="2:6" ht="12.75">
      <c r="B36" s="1179"/>
      <c r="C36" s="1179"/>
      <c r="D36" s="1179"/>
      <c r="E36" s="1179"/>
      <c r="F36" s="1179"/>
    </row>
    <row r="37" spans="2:6" ht="12.75">
      <c r="B37" s="1168"/>
      <c r="C37" s="1179"/>
      <c r="D37" s="1179"/>
      <c r="E37" s="1179"/>
      <c r="F37" s="1179"/>
    </row>
  </sheetData>
  <sheetProtection/>
  <mergeCells count="9">
    <mergeCell ref="B17:I17"/>
    <mergeCell ref="B7:I7"/>
    <mergeCell ref="B8:I8"/>
    <mergeCell ref="B9:I9"/>
    <mergeCell ref="B13:I13"/>
    <mergeCell ref="B3:I3"/>
    <mergeCell ref="B2:I2"/>
    <mergeCell ref="B11:I11"/>
    <mergeCell ref="B5:I5"/>
  </mergeCells>
  <printOptions horizontalCentered="1"/>
  <pageMargins left="0.7874015748031497" right="0.7874015748031497" top="0.7874015748031497" bottom="0.7874015748031497" header="0.3937007874015748" footer="0.3937007874015748"/>
  <pageSetup horizontalDpi="600" verticalDpi="600" orientation="portrait" scale="89" r:id="rId2"/>
  <drawing r:id="rId1"/>
</worksheet>
</file>

<file path=xl/worksheets/sheet10.xml><?xml version="1.0" encoding="utf-8"?>
<worksheet xmlns="http://schemas.openxmlformats.org/spreadsheetml/2006/main" xmlns:r="http://schemas.openxmlformats.org/officeDocument/2006/relationships">
  <sheetPr codeName="Feuil8"/>
  <dimension ref="A1:AB56"/>
  <sheetViews>
    <sheetView zoomScalePageLayoutView="0" workbookViewId="0" topLeftCell="C24">
      <selection activeCell="H31" sqref="H31"/>
    </sheetView>
  </sheetViews>
  <sheetFormatPr defaultColWidth="11.421875" defaultRowHeight="12.75"/>
  <cols>
    <col min="1" max="1" width="2.140625" style="1" customWidth="1"/>
    <col min="2" max="2" width="39.7109375" style="1" customWidth="1"/>
    <col min="3" max="3" width="2.28125" style="1" customWidth="1"/>
    <col min="4" max="4" width="1.28515625" style="1" customWidth="1"/>
    <col min="5" max="5" width="15.7109375" style="1" customWidth="1"/>
    <col min="6" max="7" width="1.28515625" style="1" customWidth="1"/>
    <col min="8" max="8" width="12.7109375" style="1" customWidth="1"/>
    <col min="9" max="10" width="1.1484375" style="1" customWidth="1"/>
    <col min="11" max="11" width="12.7109375" style="1" customWidth="1"/>
    <col min="12" max="13" width="1.28515625" style="1" customWidth="1"/>
    <col min="14" max="14" width="12.7109375" style="1" customWidth="1"/>
    <col min="15" max="15" width="1.28515625" style="1" customWidth="1"/>
    <col min="16" max="16" width="11.421875" style="1" customWidth="1"/>
    <col min="17" max="17" width="1.28515625" style="1" customWidth="1"/>
    <col min="18" max="18" width="12.7109375" style="1" customWidth="1"/>
    <col min="19" max="19" width="1.421875" style="18" customWidth="1"/>
    <col min="20" max="20" width="11.421875" style="18" customWidth="1"/>
    <col min="21" max="16384" width="11.421875" style="1" customWidth="1"/>
  </cols>
  <sheetData>
    <row r="1" ht="12.75">
      <c r="A1" s="1722" t="s">
        <v>158</v>
      </c>
    </row>
    <row r="2" spans="1:19" ht="12.75">
      <c r="A2" s="1722"/>
      <c r="R2" s="586"/>
      <c r="S2" s="150"/>
    </row>
    <row r="3" spans="2:19" ht="12.75">
      <c r="B3" s="1723" t="s">
        <v>474</v>
      </c>
      <c r="C3" s="1723"/>
      <c r="D3" s="1723"/>
      <c r="E3" s="1723"/>
      <c r="F3" s="1723"/>
      <c r="G3" s="1723"/>
      <c r="H3" s="1723"/>
      <c r="I3" s="1723"/>
      <c r="J3" s="1723"/>
      <c r="K3" s="1723"/>
      <c r="L3" s="1723"/>
      <c r="M3" s="1723"/>
      <c r="N3" s="1723"/>
      <c r="O3" s="1723"/>
      <c r="P3" s="1723"/>
      <c r="Q3" s="1723"/>
      <c r="R3" s="1723"/>
      <c r="S3" s="150"/>
    </row>
    <row r="4" spans="1:19" ht="12.75">
      <c r="A4" s="1728"/>
      <c r="B4" s="1718" t="s">
        <v>1182</v>
      </c>
      <c r="C4" s="1718"/>
      <c r="D4" s="1718"/>
      <c r="E4" s="1718"/>
      <c r="F4" s="1718"/>
      <c r="G4" s="1718"/>
      <c r="H4" s="1718"/>
      <c r="I4" s="1718"/>
      <c r="J4" s="1718"/>
      <c r="K4" s="1718"/>
      <c r="L4" s="1718"/>
      <c r="M4" s="1718"/>
      <c r="N4" s="1718"/>
      <c r="O4" s="1718"/>
      <c r="P4" s="1718"/>
      <c r="Q4" s="1718"/>
      <c r="R4" s="1718"/>
      <c r="S4" s="147"/>
    </row>
    <row r="5" spans="1:19" ht="12.75">
      <c r="A5" s="1728"/>
      <c r="B5" s="1723" t="s">
        <v>1047</v>
      </c>
      <c r="C5" s="1723"/>
      <c r="D5" s="1723"/>
      <c r="E5" s="1723"/>
      <c r="F5" s="1723"/>
      <c r="G5" s="1723"/>
      <c r="H5" s="1723"/>
      <c r="I5" s="1723"/>
      <c r="J5" s="1723"/>
      <c r="K5" s="1723"/>
      <c r="L5" s="1723"/>
      <c r="M5" s="1723"/>
      <c r="N5" s="1723"/>
      <c r="O5" s="1723"/>
      <c r="P5" s="1723"/>
      <c r="Q5" s="1723"/>
      <c r="R5" s="1723"/>
      <c r="S5" s="150"/>
    </row>
    <row r="6" spans="2:19" ht="12.75">
      <c r="B6" s="68"/>
      <c r="C6" s="68"/>
      <c r="D6" s="68"/>
      <c r="E6" s="68"/>
      <c r="F6" s="68"/>
      <c r="G6" s="69"/>
      <c r="H6" s="685"/>
      <c r="I6" s="685"/>
      <c r="J6" s="685"/>
      <c r="K6" s="70"/>
      <c r="L6" s="70"/>
      <c r="M6" s="70"/>
      <c r="N6" s="71"/>
      <c r="O6" s="71"/>
      <c r="P6" s="71"/>
      <c r="Q6" s="71"/>
      <c r="R6" s="71"/>
      <c r="S6" s="28"/>
    </row>
    <row r="7" spans="2:19" ht="12.75">
      <c r="B7" s="30"/>
      <c r="C7" s="30"/>
      <c r="D7" s="642"/>
      <c r="E7" s="549" t="s">
        <v>468</v>
      </c>
      <c r="F7" s="642"/>
      <c r="G7" s="281"/>
      <c r="H7" s="686" t="s">
        <v>809</v>
      </c>
      <c r="I7" s="1275"/>
      <c r="J7" s="687"/>
      <c r="K7" s="1727" t="s">
        <v>467</v>
      </c>
      <c r="L7" s="1727"/>
      <c r="M7" s="1727"/>
      <c r="N7" s="1727"/>
      <c r="O7" s="1727"/>
      <c r="P7" s="1727"/>
      <c r="Q7" s="1727"/>
      <c r="R7" s="1727"/>
      <c r="S7" s="665"/>
    </row>
    <row r="8" spans="2:19" ht="12.75">
      <c r="B8" s="30"/>
      <c r="C8" s="30"/>
      <c r="D8" s="147"/>
      <c r="E8" s="548" t="s">
        <v>44</v>
      </c>
      <c r="F8" s="147"/>
      <c r="G8" s="281"/>
      <c r="H8" s="459" t="s">
        <v>44</v>
      </c>
      <c r="I8" s="688"/>
      <c r="J8" s="688"/>
      <c r="K8" s="459" t="s">
        <v>44</v>
      </c>
      <c r="L8" s="688"/>
      <c r="M8" s="73"/>
      <c r="N8" s="689" t="s">
        <v>45</v>
      </c>
      <c r="O8" s="689"/>
      <c r="P8" s="1720" t="s">
        <v>866</v>
      </c>
      <c r="Q8" s="690"/>
      <c r="R8" s="689" t="s">
        <v>46</v>
      </c>
      <c r="S8" s="459"/>
    </row>
    <row r="9" spans="2:19" ht="15" customHeight="1" thickBot="1">
      <c r="B9" s="14"/>
      <c r="C9" s="14"/>
      <c r="D9" s="590"/>
      <c r="E9" s="591" t="s">
        <v>47</v>
      </c>
      <c r="F9" s="590"/>
      <c r="G9" s="14"/>
      <c r="H9" s="550" t="s">
        <v>47</v>
      </c>
      <c r="I9" s="550"/>
      <c r="J9" s="551"/>
      <c r="K9" s="550" t="s">
        <v>47</v>
      </c>
      <c r="L9" s="550"/>
      <c r="M9" s="551"/>
      <c r="N9" s="76" t="s">
        <v>48</v>
      </c>
      <c r="O9" s="76"/>
      <c r="P9" s="1725"/>
      <c r="Q9" s="216"/>
      <c r="R9" s="76" t="s">
        <v>1393</v>
      </c>
      <c r="S9" s="76"/>
    </row>
    <row r="10" spans="7:18" ht="12.75">
      <c r="G10" s="529"/>
      <c r="H10" s="530"/>
      <c r="I10" s="530"/>
      <c r="K10" s="530"/>
      <c r="L10" s="530"/>
      <c r="M10" s="530"/>
      <c r="N10" s="531"/>
      <c r="O10" s="531"/>
      <c r="P10" s="531"/>
      <c r="Q10" s="531"/>
      <c r="R10" s="531"/>
    </row>
    <row r="11" spans="1:19" ht="12.75">
      <c r="A11" s="310"/>
      <c r="B11" s="44" t="s">
        <v>23</v>
      </c>
      <c r="C11" s="283">
        <v>1</v>
      </c>
      <c r="D11" s="44"/>
      <c r="E11" s="533">
        <f>'S7  Résultats par org'!E43</f>
        <v>1724506</v>
      </c>
      <c r="F11" s="44"/>
      <c r="G11" s="283"/>
      <c r="H11" s="533">
        <v>203903</v>
      </c>
      <c r="I11" s="533"/>
      <c r="J11" s="283"/>
      <c r="K11" s="533">
        <v>379803</v>
      </c>
      <c r="L11" s="533"/>
      <c r="M11" s="534"/>
      <c r="N11" s="533">
        <v>-193626</v>
      </c>
      <c r="O11" s="533"/>
      <c r="P11" s="533"/>
      <c r="Q11" s="691"/>
      <c r="R11" s="533">
        <f>K11+N11</f>
        <v>186177</v>
      </c>
      <c r="S11" s="532"/>
    </row>
    <row r="12" spans="1:19" ht="12.75">
      <c r="A12" s="310"/>
      <c r="B12" s="50"/>
      <c r="C12" s="282"/>
      <c r="D12" s="50"/>
      <c r="E12" s="692"/>
      <c r="F12" s="50"/>
      <c r="G12" s="282"/>
      <c r="H12" s="692"/>
      <c r="I12" s="692"/>
      <c r="J12" s="282"/>
      <c r="K12" s="536"/>
      <c r="L12" s="536"/>
      <c r="M12" s="537"/>
      <c r="N12" s="107"/>
      <c r="O12" s="107"/>
      <c r="P12" s="107"/>
      <c r="Q12" s="109"/>
      <c r="R12" s="107"/>
      <c r="S12" s="38"/>
    </row>
    <row r="13" spans="1:19" ht="12.75">
      <c r="A13" s="310"/>
      <c r="B13" s="30" t="s">
        <v>473</v>
      </c>
      <c r="C13" s="282"/>
      <c r="D13" s="30"/>
      <c r="E13" s="540"/>
      <c r="F13" s="30"/>
      <c r="G13" s="282"/>
      <c r="H13" s="540"/>
      <c r="I13" s="540"/>
      <c r="J13" s="282"/>
      <c r="K13" s="539"/>
      <c r="L13" s="539"/>
      <c r="M13" s="72"/>
      <c r="N13" s="540"/>
      <c r="O13" s="540"/>
      <c r="P13" s="540"/>
      <c r="Q13" s="693"/>
      <c r="R13" s="540"/>
      <c r="S13" s="148"/>
    </row>
    <row r="14" spans="1:19" ht="9" customHeight="1">
      <c r="A14" s="310"/>
      <c r="B14" s="30"/>
      <c r="C14" s="282"/>
      <c r="D14" s="30"/>
      <c r="E14" s="540"/>
      <c r="F14" s="30"/>
      <c r="G14" s="282"/>
      <c r="H14" s="540"/>
      <c r="I14" s="540"/>
      <c r="J14" s="282"/>
      <c r="K14" s="539"/>
      <c r="L14" s="539"/>
      <c r="M14" s="72"/>
      <c r="N14" s="540"/>
      <c r="O14" s="540"/>
      <c r="P14" s="540"/>
      <c r="Q14" s="693"/>
      <c r="R14" s="540"/>
      <c r="S14" s="148"/>
    </row>
    <row r="15" spans="1:19" ht="12.75">
      <c r="A15" s="310"/>
      <c r="B15" s="30" t="s">
        <v>25</v>
      </c>
      <c r="C15" s="282">
        <f>C11+1</f>
        <v>2</v>
      </c>
      <c r="D15" s="62" t="s">
        <v>666</v>
      </c>
      <c r="E15" s="117">
        <v>805398</v>
      </c>
      <c r="F15" s="62" t="s">
        <v>667</v>
      </c>
      <c r="G15" s="62" t="s">
        <v>666</v>
      </c>
      <c r="H15" s="117">
        <v>85187</v>
      </c>
      <c r="I15" s="62" t="s">
        <v>667</v>
      </c>
      <c r="J15" s="62" t="s">
        <v>666</v>
      </c>
      <c r="K15" s="117">
        <v>1037191</v>
      </c>
      <c r="L15" s="62" t="s">
        <v>667</v>
      </c>
      <c r="M15" s="62" t="s">
        <v>666</v>
      </c>
      <c r="N15" s="97">
        <v>3790</v>
      </c>
      <c r="O15" s="62" t="s">
        <v>667</v>
      </c>
      <c r="P15" s="62"/>
      <c r="Q15" s="62" t="s">
        <v>666</v>
      </c>
      <c r="R15" s="97">
        <f>K15+N15</f>
        <v>1040981</v>
      </c>
      <c r="S15" s="62" t="s">
        <v>667</v>
      </c>
    </row>
    <row r="16" spans="1:19" ht="9" customHeight="1">
      <c r="A16" s="310"/>
      <c r="B16" s="30"/>
      <c r="C16" s="282"/>
      <c r="D16" s="30"/>
      <c r="E16" s="107"/>
      <c r="F16" s="30"/>
      <c r="G16" s="282"/>
      <c r="H16" s="107"/>
      <c r="I16" s="107"/>
      <c r="J16" s="405"/>
      <c r="K16" s="117"/>
      <c r="L16" s="117"/>
      <c r="M16" s="72"/>
      <c r="N16" s="107"/>
      <c r="O16" s="107"/>
      <c r="P16" s="107"/>
      <c r="Q16" s="109"/>
      <c r="R16" s="107"/>
      <c r="S16" s="117"/>
    </row>
    <row r="17" spans="1:19" ht="12.75">
      <c r="A17" s="310"/>
      <c r="B17" s="30" t="s">
        <v>26</v>
      </c>
      <c r="C17" s="282">
        <f>C15+1</f>
        <v>3</v>
      </c>
      <c r="D17" s="30"/>
      <c r="E17" s="97"/>
      <c r="F17" s="30"/>
      <c r="G17" s="282"/>
      <c r="H17" s="97"/>
      <c r="I17" s="97"/>
      <c r="J17" s="405"/>
      <c r="K17" s="117"/>
      <c r="L17" s="117"/>
      <c r="M17" s="72"/>
      <c r="N17" s="97"/>
      <c r="O17" s="97"/>
      <c r="P17" s="97"/>
      <c r="Q17" s="528"/>
      <c r="R17" s="97">
        <f>K17+N17</f>
        <v>0</v>
      </c>
      <c r="S17" s="117"/>
    </row>
    <row r="18" spans="1:19" ht="9" customHeight="1">
      <c r="A18" s="310"/>
      <c r="B18" s="30"/>
      <c r="C18" s="282"/>
      <c r="D18" s="30"/>
      <c r="E18" s="97"/>
      <c r="F18" s="30"/>
      <c r="G18" s="282"/>
      <c r="H18" s="97"/>
      <c r="I18" s="97"/>
      <c r="J18" s="282"/>
      <c r="K18" s="117"/>
      <c r="L18" s="117"/>
      <c r="M18" s="72"/>
      <c r="N18" s="97"/>
      <c r="O18" s="97"/>
      <c r="P18" s="97"/>
      <c r="Q18" s="528"/>
      <c r="R18" s="97"/>
      <c r="S18" s="117"/>
    </row>
    <row r="19" spans="1:19" ht="12.75">
      <c r="A19" s="310"/>
      <c r="B19" s="28" t="s">
        <v>27</v>
      </c>
      <c r="C19" s="282">
        <f>C17+1</f>
        <v>4</v>
      </c>
      <c r="D19" s="28"/>
      <c r="E19" s="107">
        <v>525751</v>
      </c>
      <c r="F19" s="28"/>
      <c r="G19" s="282"/>
      <c r="H19" s="107">
        <v>501397</v>
      </c>
      <c r="I19" s="107"/>
      <c r="J19" s="282"/>
      <c r="K19" s="117">
        <v>690894</v>
      </c>
      <c r="L19" s="117"/>
      <c r="M19" s="72"/>
      <c r="N19" s="107">
        <v>10992</v>
      </c>
      <c r="O19" s="107"/>
      <c r="P19" s="107"/>
      <c r="Q19" s="109"/>
      <c r="R19" s="97">
        <f>K19+N19</f>
        <v>701886</v>
      </c>
      <c r="S19" s="117"/>
    </row>
    <row r="20" spans="1:19" ht="9" customHeight="1">
      <c r="A20" s="310"/>
      <c r="B20" s="48"/>
      <c r="C20" s="282"/>
      <c r="D20" s="48"/>
      <c r="E20" s="107"/>
      <c r="F20" s="48"/>
      <c r="G20" s="282"/>
      <c r="H20" s="107"/>
      <c r="I20" s="107"/>
      <c r="J20" s="72"/>
      <c r="K20" s="117"/>
      <c r="L20" s="117"/>
      <c r="M20" s="72"/>
      <c r="N20" s="107"/>
      <c r="O20" s="107"/>
      <c r="P20" s="107"/>
      <c r="Q20" s="109"/>
      <c r="R20" s="107"/>
      <c r="S20" s="117"/>
    </row>
    <row r="21" spans="1:19" ht="12.75">
      <c r="A21" s="310"/>
      <c r="B21" s="28" t="s">
        <v>28</v>
      </c>
      <c r="C21" s="282">
        <f>C19+1</f>
        <v>5</v>
      </c>
      <c r="D21" s="28"/>
      <c r="E21" s="107"/>
      <c r="F21" s="28"/>
      <c r="G21" s="282"/>
      <c r="H21" s="107"/>
      <c r="I21" s="107"/>
      <c r="J21" s="405"/>
      <c r="K21" s="117"/>
      <c r="L21" s="117"/>
      <c r="M21" s="72"/>
      <c r="N21" s="107">
        <v>284</v>
      </c>
      <c r="O21" s="107"/>
      <c r="P21" s="107"/>
      <c r="Q21" s="109"/>
      <c r="R21" s="97">
        <f>K21+N21</f>
        <v>284</v>
      </c>
      <c r="S21" s="117"/>
    </row>
    <row r="22" spans="1:19" ht="9" customHeight="1">
      <c r="A22" s="310"/>
      <c r="B22" s="28"/>
      <c r="C22" s="282"/>
      <c r="D22" s="28"/>
      <c r="E22" s="107"/>
      <c r="F22" s="28"/>
      <c r="G22" s="282"/>
      <c r="H22" s="107"/>
      <c r="I22" s="107"/>
      <c r="J22" s="405"/>
      <c r="K22" s="107"/>
      <c r="L22" s="107"/>
      <c r="M22" s="537"/>
      <c r="N22" s="107"/>
      <c r="O22" s="107"/>
      <c r="P22" s="107"/>
      <c r="Q22" s="109"/>
      <c r="R22" s="107"/>
      <c r="S22" s="117"/>
    </row>
    <row r="23" spans="1:19" ht="12.75">
      <c r="A23" s="310"/>
      <c r="B23" s="45" t="s">
        <v>218</v>
      </c>
      <c r="C23" s="282">
        <f>C21+1</f>
        <v>6</v>
      </c>
      <c r="D23" s="45"/>
      <c r="E23" s="112"/>
      <c r="F23" s="45"/>
      <c r="G23" s="283"/>
      <c r="H23" s="112"/>
      <c r="I23" s="112"/>
      <c r="J23" s="283"/>
      <c r="K23" s="112"/>
      <c r="L23" s="112"/>
      <c r="M23" s="534"/>
      <c r="N23" s="112"/>
      <c r="O23" s="112"/>
      <c r="P23" s="112"/>
      <c r="Q23" s="109"/>
      <c r="R23" s="97">
        <f>K23+N23</f>
        <v>0</v>
      </c>
      <c r="S23" s="1491"/>
    </row>
    <row r="24" spans="1:19" ht="12.75" customHeight="1">
      <c r="A24" s="310"/>
      <c r="B24" s="45"/>
      <c r="C24" s="427">
        <f>C23+1</f>
        <v>7</v>
      </c>
      <c r="D24" s="45"/>
      <c r="E24" s="112">
        <f>-E15+E17+E19+E21+E23</f>
        <v>-279647</v>
      </c>
      <c r="F24" s="45"/>
      <c r="G24" s="283"/>
      <c r="H24" s="112">
        <f>-H15+H17+H19+H21+H23</f>
        <v>416210</v>
      </c>
      <c r="I24" s="112"/>
      <c r="J24" s="283"/>
      <c r="K24" s="112">
        <f>-K15+K17+K19+K21+K23</f>
        <v>-346297</v>
      </c>
      <c r="L24" s="112"/>
      <c r="M24" s="534"/>
      <c r="N24" s="112">
        <f>-N15+N17+N19+N21+N23</f>
        <v>7486</v>
      </c>
      <c r="O24" s="112"/>
      <c r="P24" s="112"/>
      <c r="Q24" s="694"/>
      <c r="R24" s="102">
        <f>-R15+R17+R19+R21+R23</f>
        <v>-338811</v>
      </c>
      <c r="S24" s="47"/>
    </row>
    <row r="25" spans="1:19" ht="12.75" customHeight="1">
      <c r="A25" s="310"/>
      <c r="B25" s="18"/>
      <c r="C25" s="282"/>
      <c r="D25" s="18"/>
      <c r="E25" s="107"/>
      <c r="F25" s="18"/>
      <c r="G25" s="282"/>
      <c r="H25" s="107"/>
      <c r="I25" s="107"/>
      <c r="J25" s="282"/>
      <c r="K25" s="107"/>
      <c r="L25" s="107"/>
      <c r="M25" s="537"/>
      <c r="N25" s="107"/>
      <c r="O25" s="107"/>
      <c r="P25" s="107"/>
      <c r="Q25" s="109"/>
      <c r="R25" s="107"/>
      <c r="S25" s="38"/>
    </row>
    <row r="26" spans="1:19" ht="12.75" customHeight="1">
      <c r="A26" s="310"/>
      <c r="B26" s="18" t="s">
        <v>219</v>
      </c>
      <c r="C26" s="282">
        <f>C24+1</f>
        <v>8</v>
      </c>
      <c r="D26" s="18"/>
      <c r="E26" s="107"/>
      <c r="F26" s="18"/>
      <c r="G26" s="282"/>
      <c r="H26" s="107"/>
      <c r="I26" s="107"/>
      <c r="J26" s="282"/>
      <c r="K26" s="107"/>
      <c r="L26" s="107"/>
      <c r="M26" s="537"/>
      <c r="N26" s="107"/>
      <c r="O26" s="107"/>
      <c r="P26" s="107"/>
      <c r="Q26" s="109"/>
      <c r="R26" s="97">
        <f>K26+N26</f>
        <v>0</v>
      </c>
      <c r="S26" s="38"/>
    </row>
    <row r="27" spans="1:19" ht="12.75" customHeight="1">
      <c r="A27" s="310"/>
      <c r="B27" s="18"/>
      <c r="C27" s="282"/>
      <c r="D27" s="18"/>
      <c r="E27" s="107"/>
      <c r="F27" s="18"/>
      <c r="G27" s="282"/>
      <c r="H27" s="107"/>
      <c r="I27" s="107"/>
      <c r="J27" s="282"/>
      <c r="K27" s="107"/>
      <c r="L27" s="107"/>
      <c r="M27" s="537"/>
      <c r="N27" s="107"/>
      <c r="O27" s="107"/>
      <c r="P27" s="107"/>
      <c r="Q27" s="109"/>
      <c r="R27" s="107"/>
      <c r="S27" s="38"/>
    </row>
    <row r="28" spans="1:19" ht="12.75">
      <c r="A28" s="310"/>
      <c r="B28" s="1" t="s">
        <v>220</v>
      </c>
      <c r="C28" s="282">
        <f>C26+1</f>
        <v>9</v>
      </c>
      <c r="E28" s="97"/>
      <c r="G28" s="282"/>
      <c r="H28" s="97"/>
      <c r="I28" s="97"/>
      <c r="J28" s="124"/>
      <c r="K28" s="228"/>
      <c r="L28" s="228"/>
      <c r="M28" s="405"/>
      <c r="N28" s="97"/>
      <c r="O28" s="97"/>
      <c r="P28" s="97"/>
      <c r="Q28" s="528"/>
      <c r="R28" s="97">
        <f>K28+N28</f>
        <v>0</v>
      </c>
      <c r="S28" s="38"/>
    </row>
    <row r="29" spans="1:19" ht="12.75">
      <c r="A29" s="310"/>
      <c r="B29" s="18"/>
      <c r="C29" s="282"/>
      <c r="D29" s="18"/>
      <c r="E29" s="97"/>
      <c r="F29" s="18"/>
      <c r="G29" s="282"/>
      <c r="H29" s="97"/>
      <c r="I29" s="97"/>
      <c r="J29" s="282"/>
      <c r="K29" s="107"/>
      <c r="L29" s="107"/>
      <c r="M29" s="537"/>
      <c r="N29" s="97"/>
      <c r="O29" s="97"/>
      <c r="P29" s="97"/>
      <c r="Q29" s="528"/>
      <c r="R29" s="97"/>
      <c r="S29" s="38"/>
    </row>
    <row r="30" spans="1:19" ht="12.75">
      <c r="A30" s="310"/>
      <c r="B30" s="18" t="s">
        <v>221</v>
      </c>
      <c r="C30" s="282">
        <f>C28+1</f>
        <v>10</v>
      </c>
      <c r="D30" s="18"/>
      <c r="E30" s="107">
        <v>25800</v>
      </c>
      <c r="F30" s="18"/>
      <c r="G30" s="282"/>
      <c r="H30" s="107">
        <v>-30000</v>
      </c>
      <c r="I30" s="107"/>
      <c r="J30" s="282"/>
      <c r="K30" s="117">
        <f>-30800</f>
        <v>-30800</v>
      </c>
      <c r="L30" s="117"/>
      <c r="M30" s="72"/>
      <c r="N30" s="107">
        <v>1200</v>
      </c>
      <c r="O30" s="107"/>
      <c r="P30" s="107"/>
      <c r="Q30" s="109"/>
      <c r="R30" s="97">
        <f>K30+N30</f>
        <v>-29600</v>
      </c>
      <c r="S30" s="47"/>
    </row>
    <row r="31" spans="1:19" ht="12.75" customHeight="1">
      <c r="A31" s="310"/>
      <c r="B31" s="103"/>
      <c r="C31" s="427">
        <f>C30+1</f>
        <v>11</v>
      </c>
      <c r="D31" s="103"/>
      <c r="E31" s="245">
        <f>SUM(E26:E30)</f>
        <v>25800</v>
      </c>
      <c r="F31" s="103"/>
      <c r="G31" s="427"/>
      <c r="H31" s="245">
        <f>SUM(H26:H30)</f>
        <v>-30000</v>
      </c>
      <c r="I31" s="102"/>
      <c r="J31" s="695"/>
      <c r="K31" s="245">
        <f>SUM(K26:K30)</f>
        <v>-30800</v>
      </c>
      <c r="L31" s="245"/>
      <c r="M31" s="309"/>
      <c r="N31" s="102">
        <f>SUM(N26:N30)</f>
        <v>1200</v>
      </c>
      <c r="O31" s="102"/>
      <c r="P31" s="102"/>
      <c r="Q31" s="694"/>
      <c r="R31" s="102">
        <f>SUM(R26:R30)</f>
        <v>-29600</v>
      </c>
      <c r="S31" s="47"/>
    </row>
    <row r="32" spans="1:19" ht="12.75" customHeight="1">
      <c r="A32" s="310"/>
      <c r="B32" s="50" t="s">
        <v>222</v>
      </c>
      <c r="C32" s="282"/>
      <c r="D32" s="50"/>
      <c r="E32" s="107"/>
      <c r="F32" s="50"/>
      <c r="G32" s="282"/>
      <c r="H32" s="107"/>
      <c r="I32" s="107"/>
      <c r="J32" s="696"/>
      <c r="K32" s="117"/>
      <c r="L32" s="117"/>
      <c r="M32" s="72"/>
      <c r="N32" s="107"/>
      <c r="O32" s="107"/>
      <c r="P32" s="107"/>
      <c r="Q32" s="109"/>
      <c r="R32" s="107"/>
      <c r="S32" s="38"/>
    </row>
    <row r="33" spans="1:19" ht="12.75" customHeight="1">
      <c r="A33" s="310"/>
      <c r="B33" s="44" t="s">
        <v>223</v>
      </c>
      <c r="C33" s="283">
        <f>C31+1</f>
        <v>12</v>
      </c>
      <c r="D33" s="44"/>
      <c r="E33" s="533">
        <f>E11+E24+E31</f>
        <v>1470659</v>
      </c>
      <c r="F33" s="44"/>
      <c r="G33" s="283"/>
      <c r="H33" s="533">
        <f>H11+H24+H31</f>
        <v>590113</v>
      </c>
      <c r="I33" s="533"/>
      <c r="J33" s="697"/>
      <c r="K33" s="542">
        <f>K11+K24+K31</f>
        <v>2706</v>
      </c>
      <c r="L33" s="542"/>
      <c r="M33" s="406"/>
      <c r="N33" s="542">
        <f>N11+N24+N31</f>
        <v>-184940</v>
      </c>
      <c r="O33" s="542"/>
      <c r="P33" s="542"/>
      <c r="Q33" s="644"/>
      <c r="R33" s="542">
        <f>R11+R24+R31</f>
        <v>-182234</v>
      </c>
      <c r="S33" s="532"/>
    </row>
    <row r="34" spans="1:19" ht="12.75" customHeight="1">
      <c r="A34" s="310"/>
      <c r="B34" s="50"/>
      <c r="C34" s="282"/>
      <c r="D34" s="50"/>
      <c r="E34" s="107"/>
      <c r="F34" s="50"/>
      <c r="G34" s="282"/>
      <c r="H34" s="107"/>
      <c r="I34" s="107"/>
      <c r="J34" s="696"/>
      <c r="K34" s="117"/>
      <c r="L34" s="117"/>
      <c r="M34" s="72"/>
      <c r="N34" s="107"/>
      <c r="O34" s="107"/>
      <c r="P34" s="107"/>
      <c r="Q34" s="109"/>
      <c r="R34" s="107"/>
      <c r="S34" s="38"/>
    </row>
    <row r="35" spans="1:19" ht="12.75">
      <c r="A35" s="310"/>
      <c r="B35" s="28" t="s">
        <v>1370</v>
      </c>
      <c r="D35" s="28"/>
      <c r="E35" s="107"/>
      <c r="F35" s="28"/>
      <c r="G35" s="282"/>
      <c r="H35" s="107"/>
      <c r="I35" s="107"/>
      <c r="J35" s="696"/>
      <c r="K35" s="117"/>
      <c r="L35" s="117"/>
      <c r="M35" s="72"/>
      <c r="N35" s="107"/>
      <c r="O35" s="107"/>
      <c r="P35" s="107"/>
      <c r="Q35" s="109"/>
      <c r="R35" s="97">
        <f>K35+N35</f>
        <v>0</v>
      </c>
      <c r="S35" s="38"/>
    </row>
    <row r="36" spans="1:19" ht="12.75">
      <c r="A36" s="310"/>
      <c r="B36" s="28" t="s">
        <v>1091</v>
      </c>
      <c r="C36" s="282">
        <f>C33+1</f>
        <v>13</v>
      </c>
      <c r="D36" s="28"/>
      <c r="E36" s="107">
        <v>-5862210</v>
      </c>
      <c r="F36" s="28"/>
      <c r="G36" s="282"/>
      <c r="H36" s="107">
        <v>-4445000</v>
      </c>
      <c r="I36" s="107"/>
      <c r="J36" s="696"/>
      <c r="K36" s="117">
        <v>-4391551</v>
      </c>
      <c r="L36" s="117"/>
      <c r="M36" s="72"/>
      <c r="N36" s="107">
        <v>936330</v>
      </c>
      <c r="O36" s="107"/>
      <c r="P36" s="107"/>
      <c r="Q36" s="109"/>
      <c r="R36" s="97">
        <f>K36+N36</f>
        <v>-3455221</v>
      </c>
      <c r="S36" s="38"/>
    </row>
    <row r="37" spans="1:19" ht="12.75">
      <c r="A37" s="310"/>
      <c r="B37" s="52" t="s">
        <v>514</v>
      </c>
      <c r="C37" s="283">
        <f>C36+1</f>
        <v>14</v>
      </c>
      <c r="D37" s="52"/>
      <c r="E37" s="112"/>
      <c r="F37" s="52"/>
      <c r="G37" s="283"/>
      <c r="H37" s="112"/>
      <c r="I37" s="112"/>
      <c r="J37" s="697"/>
      <c r="K37" s="116"/>
      <c r="L37" s="116"/>
      <c r="M37" s="406"/>
      <c r="N37" s="112"/>
      <c r="O37" s="112"/>
      <c r="P37" s="112"/>
      <c r="Q37" s="698"/>
      <c r="R37" s="112">
        <f>K37+N37</f>
        <v>0</v>
      </c>
      <c r="S37" s="47"/>
    </row>
    <row r="38" spans="1:19" ht="16.5" customHeight="1">
      <c r="A38" s="310"/>
      <c r="B38" s="28" t="s">
        <v>1368</v>
      </c>
      <c r="C38" s="282"/>
      <c r="D38" s="28"/>
      <c r="E38" s="107"/>
      <c r="F38" s="28"/>
      <c r="G38" s="282"/>
      <c r="H38" s="107"/>
      <c r="I38" s="107"/>
      <c r="J38" s="696"/>
      <c r="K38" s="117"/>
      <c r="L38" s="117"/>
      <c r="M38" s="72"/>
      <c r="N38" s="107"/>
      <c r="O38" s="107"/>
      <c r="P38" s="107"/>
      <c r="Q38" s="109"/>
      <c r="R38" s="107"/>
      <c r="S38" s="38"/>
    </row>
    <row r="39" spans="1:19" ht="12.75" customHeight="1">
      <c r="A39" s="310"/>
      <c r="B39" s="45" t="s">
        <v>1369</v>
      </c>
      <c r="C39" s="283">
        <f>C37+1</f>
        <v>15</v>
      </c>
      <c r="D39" s="45"/>
      <c r="E39" s="116">
        <f>SUM(E36:E38)</f>
        <v>-5862210</v>
      </c>
      <c r="F39" s="45"/>
      <c r="G39" s="283"/>
      <c r="H39" s="116">
        <f>SUM(H36:H38)</f>
        <v>-4445000</v>
      </c>
      <c r="I39" s="116"/>
      <c r="J39" s="699"/>
      <c r="K39" s="116">
        <f>SUM(K36:K38)</f>
        <v>-4391551</v>
      </c>
      <c r="L39" s="116"/>
      <c r="M39" s="406"/>
      <c r="N39" s="116">
        <f>SUM(N36:N38)</f>
        <v>936330</v>
      </c>
      <c r="O39" s="116"/>
      <c r="P39" s="116"/>
      <c r="Q39" s="110"/>
      <c r="R39" s="116">
        <f>SUM(R36:R38)</f>
        <v>-3455221</v>
      </c>
      <c r="S39" s="116"/>
    </row>
    <row r="40" spans="1:19" ht="12.75" customHeight="1">
      <c r="A40" s="310"/>
      <c r="B40" s="18"/>
      <c r="C40" s="282"/>
      <c r="D40" s="18"/>
      <c r="E40" s="117"/>
      <c r="F40" s="18"/>
      <c r="G40" s="282"/>
      <c r="H40" s="117"/>
      <c r="I40" s="117"/>
      <c r="J40" s="552"/>
      <c r="K40" s="117"/>
      <c r="L40" s="117"/>
      <c r="M40" s="72"/>
      <c r="N40" s="113"/>
      <c r="O40" s="113"/>
      <c r="P40" s="113"/>
      <c r="Q40" s="113"/>
      <c r="R40" s="117"/>
      <c r="S40" s="38"/>
    </row>
    <row r="41" spans="1:19" ht="12.75" customHeight="1">
      <c r="A41" s="310"/>
      <c r="B41" s="50" t="s">
        <v>546</v>
      </c>
      <c r="C41" s="282"/>
      <c r="D41" s="50"/>
      <c r="E41" s="117"/>
      <c r="F41" s="50"/>
      <c r="G41" s="282"/>
      <c r="H41" s="117"/>
      <c r="I41" s="117"/>
      <c r="J41" s="552"/>
      <c r="K41" s="117"/>
      <c r="L41" s="117"/>
      <c r="M41" s="72"/>
      <c r="N41" s="113"/>
      <c r="O41" s="113"/>
      <c r="P41" s="113"/>
      <c r="Q41" s="113"/>
      <c r="R41" s="117"/>
      <c r="S41" s="38"/>
    </row>
    <row r="42" spans="1:19" ht="12.75" customHeight="1" thickBot="1">
      <c r="A42" s="310"/>
      <c r="B42" s="247" t="s">
        <v>547</v>
      </c>
      <c r="C42" s="284">
        <f>C39+1</f>
        <v>16</v>
      </c>
      <c r="D42" s="247"/>
      <c r="E42" s="252">
        <f>E33+E39</f>
        <v>-4391551</v>
      </c>
      <c r="F42" s="247"/>
      <c r="G42" s="284"/>
      <c r="H42" s="252">
        <f>H33+H39</f>
        <v>-3854887</v>
      </c>
      <c r="I42" s="252"/>
      <c r="J42" s="700"/>
      <c r="K42" s="252">
        <f>K33+K39</f>
        <v>-4388845</v>
      </c>
      <c r="L42" s="252"/>
      <c r="M42" s="543"/>
      <c r="N42" s="122">
        <f>N33+N39</f>
        <v>751390</v>
      </c>
      <c r="O42" s="120"/>
      <c r="P42" s="120"/>
      <c r="Q42" s="701"/>
      <c r="R42" s="122">
        <f>R33+R39</f>
        <v>-3637455</v>
      </c>
      <c r="S42" s="412"/>
    </row>
    <row r="43" spans="2:19" ht="12.75" customHeight="1">
      <c r="B43" s="50"/>
      <c r="C43" s="50"/>
      <c r="D43" s="50"/>
      <c r="E43" s="50"/>
      <c r="F43" s="50"/>
      <c r="G43" s="282"/>
      <c r="H43" s="251"/>
      <c r="I43" s="251"/>
      <c r="J43" s="1337"/>
      <c r="K43" s="251"/>
      <c r="L43" s="251"/>
      <c r="M43" s="667"/>
      <c r="N43" s="106"/>
      <c r="O43" s="106"/>
      <c r="P43" s="106"/>
      <c r="Q43" s="1338"/>
      <c r="R43" s="536"/>
      <c r="S43" s="535"/>
    </row>
    <row r="44" spans="2:22" ht="12.75" customHeight="1">
      <c r="B44" s="1744" t="s">
        <v>91</v>
      </c>
      <c r="C44" s="1744"/>
      <c r="D44" s="1744"/>
      <c r="E44" s="1744"/>
      <c r="F44" s="1744"/>
      <c r="G44" s="1744"/>
      <c r="H44" s="1744"/>
      <c r="I44" s="1744"/>
      <c r="J44" s="1744"/>
      <c r="K44" s="1744"/>
      <c r="L44" s="1744"/>
      <c r="M44" s="1744"/>
      <c r="N44" s="1744"/>
      <c r="O44" s="1744"/>
      <c r="P44" s="1744"/>
      <c r="Q44" s="1744"/>
      <c r="R44" s="1744"/>
      <c r="S44" s="1283"/>
      <c r="T44" s="1283"/>
      <c r="U44" s="1283"/>
      <c r="V44" s="1283"/>
    </row>
    <row r="45" spans="1:28" s="143" customFormat="1" ht="13.5" customHeight="1">
      <c r="A45" s="126"/>
      <c r="B45" s="595" t="s">
        <v>11</v>
      </c>
      <c r="C45" s="595"/>
      <c r="D45" s="595"/>
      <c r="E45" s="595"/>
      <c r="F45" s="595"/>
      <c r="G45" s="306"/>
      <c r="H45" s="594"/>
      <c r="I45" s="594"/>
      <c r="J45" s="251"/>
      <c r="K45" s="589"/>
      <c r="L45" s="589"/>
      <c r="M45" s="306"/>
      <c r="N45" s="126"/>
      <c r="O45" s="126"/>
      <c r="P45" s="126"/>
      <c r="Q45" s="251"/>
      <c r="R45" s="548"/>
      <c r="S45" s="147"/>
      <c r="T45" s="548"/>
      <c r="U45" s="306"/>
      <c r="V45" s="374"/>
      <c r="W45" s="251"/>
      <c r="X45" s="548"/>
      <c r="Y45" s="306"/>
      <c r="Z45" s="608"/>
      <c r="AA45" s="251"/>
      <c r="AB45" s="607"/>
    </row>
    <row r="46" spans="10:12" ht="12.75">
      <c r="J46" s="703"/>
      <c r="K46" s="26"/>
      <c r="L46" s="26"/>
    </row>
    <row r="47" spans="2:18" ht="12.75">
      <c r="B47" s="126"/>
      <c r="C47" s="126"/>
      <c r="D47" s="126"/>
      <c r="E47" s="126"/>
      <c r="F47" s="126"/>
      <c r="G47" s="18"/>
      <c r="H47" s="18"/>
      <c r="I47" s="18"/>
      <c r="J47" s="702"/>
      <c r="K47" s="18"/>
      <c r="L47" s="18"/>
      <c r="M47" s="18"/>
      <c r="N47" s="18"/>
      <c r="O47" s="18"/>
      <c r="P47" s="18"/>
      <c r="Q47" s="18"/>
      <c r="R47" s="18"/>
    </row>
    <row r="48" spans="2:18" ht="12.75">
      <c r="B48" s="126"/>
      <c r="C48" s="126"/>
      <c r="D48" s="126"/>
      <c r="E48" s="126"/>
      <c r="F48" s="126"/>
      <c r="G48" s="266"/>
      <c r="H48" s="266"/>
      <c r="I48" s="266"/>
      <c r="J48" s="266"/>
      <c r="K48" s="544"/>
      <c r="L48" s="544"/>
      <c r="M48" s="18"/>
      <c r="N48" s="18"/>
      <c r="O48" s="18"/>
      <c r="P48" s="18"/>
      <c r="Q48" s="18"/>
      <c r="R48" s="18"/>
    </row>
    <row r="49" spans="2:18" ht="12.75">
      <c r="B49" s="50"/>
      <c r="C49" s="50"/>
      <c r="D49" s="50"/>
      <c r="E49" s="50"/>
      <c r="F49" s="50"/>
      <c r="G49" s="18"/>
      <c r="H49" s="18"/>
      <c r="I49" s="18"/>
      <c r="J49" s="18"/>
      <c r="K49" s="18"/>
      <c r="L49" s="18"/>
      <c r="M49" s="18"/>
      <c r="N49" s="18"/>
      <c r="O49" s="18"/>
      <c r="P49" s="18"/>
      <c r="Q49" s="18"/>
      <c r="R49" s="18"/>
    </row>
    <row r="50" spans="2:18" ht="12.75">
      <c r="B50" s="28"/>
      <c r="C50" s="28"/>
      <c r="D50" s="28"/>
      <c r="E50" s="28"/>
      <c r="F50" s="28"/>
      <c r="G50" s="18"/>
      <c r="H50" s="18"/>
      <c r="I50" s="18"/>
      <c r="J50" s="18"/>
      <c r="K50" s="18"/>
      <c r="L50" s="18"/>
      <c r="M50" s="18"/>
      <c r="N50" s="18"/>
      <c r="O50" s="18"/>
      <c r="P50" s="18"/>
      <c r="Q50" s="18"/>
      <c r="R50" s="18"/>
    </row>
    <row r="51" spans="2:18" ht="12.75">
      <c r="B51" s="50"/>
      <c r="C51" s="50"/>
      <c r="D51" s="50"/>
      <c r="E51" s="50"/>
      <c r="F51" s="50"/>
      <c r="G51" s="18"/>
      <c r="H51" s="18"/>
      <c r="I51" s="18"/>
      <c r="J51" s="18"/>
      <c r="K51" s="455"/>
      <c r="L51" s="455"/>
      <c r="M51" s="18"/>
      <c r="N51" s="18"/>
      <c r="O51" s="18"/>
      <c r="P51" s="18"/>
      <c r="Q51" s="18"/>
      <c r="R51" s="18"/>
    </row>
    <row r="52" spans="2:18" ht="12.75">
      <c r="B52" s="28"/>
      <c r="C52" s="28"/>
      <c r="D52" s="28"/>
      <c r="E52" s="28"/>
      <c r="F52" s="28"/>
      <c r="G52" s="28"/>
      <c r="H52" s="28"/>
      <c r="I52" s="28"/>
      <c r="J52" s="18"/>
      <c r="K52" s="455"/>
      <c r="L52" s="455"/>
      <c r="M52" s="18"/>
      <c r="N52" s="18"/>
      <c r="O52" s="18"/>
      <c r="P52" s="18"/>
      <c r="Q52" s="18"/>
      <c r="R52" s="18"/>
    </row>
    <row r="53" spans="2:18" ht="12.75">
      <c r="B53" s="50"/>
      <c r="C53" s="50"/>
      <c r="D53" s="50"/>
      <c r="E53" s="50"/>
      <c r="F53" s="50"/>
      <c r="G53" s="18"/>
      <c r="H53" s="18"/>
      <c r="I53" s="18"/>
      <c r="J53" s="18"/>
      <c r="K53" s="455"/>
      <c r="L53" s="455"/>
      <c r="M53" s="18"/>
      <c r="N53" s="18"/>
      <c r="O53" s="18"/>
      <c r="P53" s="18"/>
      <c r="Q53" s="18"/>
      <c r="R53" s="18"/>
    </row>
    <row r="54" spans="2:6" ht="12.75">
      <c r="B54" s="28"/>
      <c r="C54" s="28"/>
      <c r="D54" s="28"/>
      <c r="E54" s="28"/>
      <c r="F54" s="28"/>
    </row>
    <row r="55" spans="2:6" ht="12.75">
      <c r="B55" s="28"/>
      <c r="C55" s="28"/>
      <c r="D55" s="28"/>
      <c r="E55" s="28"/>
      <c r="F55" s="28"/>
    </row>
    <row r="56" spans="11:12" ht="12.75">
      <c r="K56" s="26"/>
      <c r="L56" s="26"/>
    </row>
  </sheetData>
  <sheetProtection/>
  <mergeCells count="8">
    <mergeCell ref="B44:R44"/>
    <mergeCell ref="A1:A2"/>
    <mergeCell ref="B3:R3"/>
    <mergeCell ref="B4:R4"/>
    <mergeCell ref="B5:R5"/>
    <mergeCell ref="P8:P9"/>
    <mergeCell ref="K7:R7"/>
    <mergeCell ref="A4:A5"/>
  </mergeCells>
  <printOptions/>
  <pageMargins left="0.3937007874015748" right="0.3937007874015748" top="0.5905511811023623" bottom="0.3937007874015748" header="0.5905511811023623" footer="0.3937007874015748"/>
  <pageSetup horizontalDpi="600" verticalDpi="600" orientation="landscape" scale="95" r:id="rId1"/>
  <headerFooter alignWithMargins="0">
    <oddHeader>&amp;L&amp;9Organisme ________________________________________&amp;R&amp;9Code géographique ____________</oddHeader>
  </headerFooter>
</worksheet>
</file>

<file path=xl/worksheets/sheet11.xml><?xml version="1.0" encoding="utf-8"?>
<worksheet xmlns="http://schemas.openxmlformats.org/spreadsheetml/2006/main" xmlns:r="http://schemas.openxmlformats.org/officeDocument/2006/relationships">
  <sheetPr codeName="Feuil52"/>
  <dimension ref="A1:AB49"/>
  <sheetViews>
    <sheetView zoomScalePageLayoutView="0" workbookViewId="0" topLeftCell="J25">
      <selection activeCell="R47" sqref="R47"/>
    </sheetView>
  </sheetViews>
  <sheetFormatPr defaultColWidth="11.421875" defaultRowHeight="15" customHeight="1"/>
  <cols>
    <col min="1" max="1" width="2.7109375" style="1" customWidth="1"/>
    <col min="2" max="2" width="43.8515625" style="1" customWidth="1"/>
    <col min="3" max="3" width="2.28125" style="1" customWidth="1"/>
    <col min="4" max="4" width="15.7109375" style="1" customWidth="1"/>
    <col min="5" max="5" width="1.7109375" style="1" customWidth="1"/>
    <col min="6" max="6" width="15.7109375" style="2" customWidth="1"/>
    <col min="7" max="7" width="1.7109375" style="1" customWidth="1"/>
    <col min="8" max="8" width="15.7109375" style="1" customWidth="1"/>
    <col min="9" max="9" width="1.7109375" style="1" customWidth="1"/>
    <col min="10" max="10" width="10.28125" style="1" customWidth="1"/>
    <col min="11" max="11" width="1.7109375" style="1" customWidth="1"/>
    <col min="12" max="12" width="15.7109375" style="3" customWidth="1"/>
    <col min="13" max="13" width="1.7109375" style="1" customWidth="1"/>
    <col min="14" max="14" width="15.7109375" style="1" customWidth="1"/>
    <col min="15" max="16384" width="11.421875" style="1" customWidth="1"/>
  </cols>
  <sheetData>
    <row r="1" spans="1:14" ht="12" customHeight="1">
      <c r="A1" s="1729" t="s">
        <v>159</v>
      </c>
      <c r="N1" s="4"/>
    </row>
    <row r="2" spans="1:14" ht="12.75" customHeight="1">
      <c r="A2" s="1729"/>
      <c r="B2" s="1724" t="s">
        <v>474</v>
      </c>
      <c r="C2" s="1724"/>
      <c r="D2" s="1724"/>
      <c r="E2" s="1724"/>
      <c r="F2" s="1724"/>
      <c r="G2" s="1724"/>
      <c r="H2" s="1724"/>
      <c r="I2" s="1724"/>
      <c r="J2" s="1724"/>
      <c r="K2" s="1724"/>
      <c r="L2" s="1724"/>
      <c r="M2" s="1724"/>
      <c r="N2" s="1724"/>
    </row>
    <row r="3" spans="2:14" ht="12.75" customHeight="1">
      <c r="B3" s="1718" t="s">
        <v>1183</v>
      </c>
      <c r="C3" s="1718"/>
      <c r="D3" s="1718"/>
      <c r="E3" s="1718"/>
      <c r="F3" s="1718"/>
      <c r="G3" s="1718"/>
      <c r="H3" s="1718"/>
      <c r="I3" s="1718"/>
      <c r="J3" s="1718"/>
      <c r="K3" s="1718"/>
      <c r="L3" s="1718"/>
      <c r="M3" s="1718"/>
      <c r="N3" s="1718"/>
    </row>
    <row r="4" spans="2:14" ht="12.75" customHeight="1">
      <c r="B4" s="1723" t="s">
        <v>1365</v>
      </c>
      <c r="C4" s="1723"/>
      <c r="D4" s="1723"/>
      <c r="E4" s="1723"/>
      <c r="F4" s="1723"/>
      <c r="G4" s="1723"/>
      <c r="H4" s="1723"/>
      <c r="I4" s="1723"/>
      <c r="J4" s="1723"/>
      <c r="K4" s="1723"/>
      <c r="L4" s="1723"/>
      <c r="M4" s="1723"/>
      <c r="N4" s="1723"/>
    </row>
    <row r="5" spans="2:14" ht="12" customHeight="1">
      <c r="B5" s="6"/>
      <c r="C5" s="6"/>
      <c r="D5" s="761">
        <v>2008</v>
      </c>
      <c r="E5" s="5"/>
      <c r="F5" s="1730">
        <v>2009</v>
      </c>
      <c r="G5" s="1730"/>
      <c r="H5" s="1730"/>
      <c r="I5" s="1730"/>
      <c r="J5" s="1730"/>
      <c r="K5" s="1730"/>
      <c r="L5" s="1730"/>
      <c r="M5" s="5"/>
      <c r="N5" s="5">
        <v>2008</v>
      </c>
    </row>
    <row r="6" spans="2:14" ht="12.75" customHeight="1">
      <c r="B6" s="150"/>
      <c r="C6" s="150"/>
      <c r="D6" s="8" t="s">
        <v>44</v>
      </c>
      <c r="E6" s="150"/>
      <c r="F6" s="8" t="s">
        <v>44</v>
      </c>
      <c r="G6" s="9"/>
      <c r="H6" s="1642" t="s">
        <v>45</v>
      </c>
      <c r="I6" s="115"/>
      <c r="J6" s="1720" t="s">
        <v>866</v>
      </c>
      <c r="K6" s="115"/>
      <c r="L6" s="725" t="s">
        <v>46</v>
      </c>
      <c r="N6" s="725" t="s">
        <v>46</v>
      </c>
    </row>
    <row r="7" spans="2:14" ht="15" customHeight="1" thickBot="1">
      <c r="B7" s="1263"/>
      <c r="C7" s="1263"/>
      <c r="D7" s="11" t="s">
        <v>47</v>
      </c>
      <c r="E7" s="1263"/>
      <c r="F7" s="11" t="s">
        <v>47</v>
      </c>
      <c r="G7" s="12"/>
      <c r="H7" s="13" t="s">
        <v>48</v>
      </c>
      <c r="I7" s="14"/>
      <c r="J7" s="1725"/>
      <c r="K7" s="14"/>
      <c r="L7" s="76" t="s">
        <v>1393</v>
      </c>
      <c r="M7" s="14"/>
      <c r="N7" s="724" t="s">
        <v>469</v>
      </c>
    </row>
    <row r="8" spans="2:14" ht="7.5" customHeight="1">
      <c r="B8" s="7"/>
      <c r="C8" s="7"/>
      <c r="D8" s="7"/>
      <c r="E8" s="7"/>
      <c r="F8" s="15"/>
      <c r="G8" s="16"/>
      <c r="H8" s="17"/>
      <c r="I8" s="17"/>
      <c r="J8" s="17"/>
      <c r="K8" s="18"/>
      <c r="L8" s="19"/>
      <c r="M8" s="18"/>
      <c r="N8" s="18"/>
    </row>
    <row r="9" spans="2:10" ht="12.75" customHeight="1">
      <c r="B9" s="20" t="s">
        <v>49</v>
      </c>
      <c r="C9" s="20"/>
      <c r="E9" s="21"/>
      <c r="G9" s="22"/>
      <c r="H9" s="23"/>
      <c r="I9" s="23"/>
      <c r="J9" s="23"/>
    </row>
    <row r="10" spans="1:16" ht="12.75" customHeight="1">
      <c r="A10" s="310"/>
      <c r="B10" s="143" t="s">
        <v>99</v>
      </c>
      <c r="C10" s="21">
        <v>1</v>
      </c>
      <c r="D10" s="24">
        <v>278450</v>
      </c>
      <c r="F10" s="24">
        <v>343031</v>
      </c>
      <c r="G10" s="21"/>
      <c r="H10" s="25">
        <v>279643</v>
      </c>
      <c r="I10" s="25"/>
      <c r="J10" s="25"/>
      <c r="K10" s="21"/>
      <c r="L10" s="26">
        <f aca="true" t="shared" si="0" ref="L10:L17">F10+H10</f>
        <v>622674</v>
      </c>
      <c r="M10" s="21"/>
      <c r="N10" s="26">
        <v>508080</v>
      </c>
      <c r="P10" s="2"/>
    </row>
    <row r="11" spans="1:14" ht="12.75" customHeight="1">
      <c r="A11" s="310"/>
      <c r="B11" s="143" t="s">
        <v>100</v>
      </c>
      <c r="C11" s="21">
        <f aca="true" t="shared" si="1" ref="C11:C18">C10+1</f>
        <v>2</v>
      </c>
      <c r="D11" s="24">
        <v>2013145</v>
      </c>
      <c r="F11" s="24">
        <v>1663982</v>
      </c>
      <c r="G11" s="21"/>
      <c r="H11" s="25">
        <v>618380</v>
      </c>
      <c r="I11" s="25"/>
      <c r="J11" s="25"/>
      <c r="K11" s="21"/>
      <c r="L11" s="26">
        <f t="shared" si="0"/>
        <v>2282362</v>
      </c>
      <c r="M11" s="21"/>
      <c r="N11" s="26">
        <v>2853027</v>
      </c>
    </row>
    <row r="12" spans="1:16" ht="12.75" customHeight="1">
      <c r="A12" s="310"/>
      <c r="B12" s="143" t="s">
        <v>101</v>
      </c>
      <c r="C12" s="21">
        <f t="shared" si="1"/>
        <v>3</v>
      </c>
      <c r="D12" s="24">
        <v>2459940</v>
      </c>
      <c r="F12" s="24">
        <v>2060134</v>
      </c>
      <c r="G12" s="21"/>
      <c r="H12" s="25">
        <v>73806</v>
      </c>
      <c r="I12" s="25"/>
      <c r="J12" s="25"/>
      <c r="K12" s="21"/>
      <c r="L12" s="26">
        <f t="shared" si="0"/>
        <v>2133940</v>
      </c>
      <c r="M12" s="21"/>
      <c r="N12" s="26">
        <v>2675237</v>
      </c>
      <c r="P12" s="27"/>
    </row>
    <row r="13" spans="1:14" ht="12.75" customHeight="1">
      <c r="A13" s="310"/>
      <c r="B13" s="126" t="s">
        <v>102</v>
      </c>
      <c r="C13" s="21">
        <f t="shared" si="1"/>
        <v>4</v>
      </c>
      <c r="D13" s="29">
        <v>100000</v>
      </c>
      <c r="F13" s="29">
        <v>100000</v>
      </c>
      <c r="G13" s="21"/>
      <c r="H13" s="25">
        <v>428575</v>
      </c>
      <c r="I13" s="25"/>
      <c r="J13" s="25"/>
      <c r="K13" s="21"/>
      <c r="L13" s="26">
        <f t="shared" si="0"/>
        <v>528575</v>
      </c>
      <c r="M13" s="21"/>
      <c r="N13" s="26">
        <v>374716</v>
      </c>
    </row>
    <row r="14" spans="1:14" ht="12.75" customHeight="1">
      <c r="A14" s="310"/>
      <c r="B14" s="126" t="s">
        <v>103</v>
      </c>
      <c r="C14" s="21">
        <f t="shared" si="1"/>
        <v>5</v>
      </c>
      <c r="D14" s="29">
        <v>858743</v>
      </c>
      <c r="F14" s="29">
        <v>976457</v>
      </c>
      <c r="G14" s="21"/>
      <c r="H14" s="25"/>
      <c r="I14" s="25"/>
      <c r="J14" s="25"/>
      <c r="K14" s="21"/>
      <c r="L14" s="26">
        <f t="shared" si="0"/>
        <v>976457</v>
      </c>
      <c r="M14" s="21"/>
      <c r="N14" s="26">
        <v>858743</v>
      </c>
    </row>
    <row r="15" spans="1:14" ht="12.75" customHeight="1">
      <c r="A15" s="310"/>
      <c r="B15" s="126" t="s">
        <v>53</v>
      </c>
      <c r="C15" s="21">
        <f t="shared" si="1"/>
        <v>6</v>
      </c>
      <c r="D15" s="29"/>
      <c r="F15" s="29"/>
      <c r="G15" s="21"/>
      <c r="H15" s="25"/>
      <c r="I15" s="25"/>
      <c r="J15" s="25"/>
      <c r="K15" s="21"/>
      <c r="L15" s="26">
        <f t="shared" si="0"/>
        <v>0</v>
      </c>
      <c r="M15" s="21"/>
      <c r="N15" s="26"/>
    </row>
    <row r="16" spans="1:14" ht="12.75" customHeight="1">
      <c r="A16" s="310"/>
      <c r="B16" s="143" t="s">
        <v>104</v>
      </c>
      <c r="C16" s="21">
        <f t="shared" si="1"/>
        <v>7</v>
      </c>
      <c r="D16" s="24"/>
      <c r="F16" s="24"/>
      <c r="G16" s="21"/>
      <c r="H16" s="25"/>
      <c r="I16" s="25"/>
      <c r="J16" s="25"/>
      <c r="K16" s="21"/>
      <c r="L16" s="26">
        <f t="shared" si="0"/>
        <v>0</v>
      </c>
      <c r="M16" s="21"/>
      <c r="N16" s="26"/>
    </row>
    <row r="17" spans="1:14" ht="12.75" customHeight="1">
      <c r="A17" s="310"/>
      <c r="B17" s="143" t="s">
        <v>105</v>
      </c>
      <c r="C17" s="21">
        <f t="shared" si="1"/>
        <v>8</v>
      </c>
      <c r="D17" s="24"/>
      <c r="E17" s="45"/>
      <c r="F17" s="24"/>
      <c r="G17" s="21"/>
      <c r="H17" s="25"/>
      <c r="I17" s="25"/>
      <c r="J17" s="25"/>
      <c r="K17" s="21"/>
      <c r="L17" s="26">
        <f t="shared" si="0"/>
        <v>0</v>
      </c>
      <c r="M17" s="21"/>
      <c r="N17" s="26"/>
    </row>
    <row r="18" spans="1:14" ht="12.75" customHeight="1">
      <c r="A18" s="310"/>
      <c r="B18" s="98"/>
      <c r="C18" s="33">
        <f t="shared" si="1"/>
        <v>9</v>
      </c>
      <c r="D18" s="1559">
        <f>SUM(D10:D17)</f>
        <v>5710278</v>
      </c>
      <c r="E18" s="45"/>
      <c r="F18" s="1559">
        <f>SUM(F10:F17)</f>
        <v>5143604</v>
      </c>
      <c r="G18" s="33"/>
      <c r="H18" s="34">
        <f>SUM(H10:H17)</f>
        <v>1400404</v>
      </c>
      <c r="I18" s="34"/>
      <c r="J18" s="34"/>
      <c r="K18" s="33"/>
      <c r="L18" s="35">
        <f>SUM(L10:L17)</f>
        <v>6544008</v>
      </c>
      <c r="M18" s="33"/>
      <c r="N18" s="35">
        <f>SUM(N10:N17)</f>
        <v>7269803</v>
      </c>
    </row>
    <row r="19" spans="1:14" ht="7.5" customHeight="1">
      <c r="A19" s="310"/>
      <c r="B19" s="126"/>
      <c r="C19" s="36"/>
      <c r="D19" s="37"/>
      <c r="F19" s="37"/>
      <c r="G19" s="36"/>
      <c r="H19" s="25"/>
      <c r="I19" s="25"/>
      <c r="J19" s="25"/>
      <c r="K19" s="36"/>
      <c r="L19" s="38"/>
      <c r="M19" s="36"/>
      <c r="N19" s="38"/>
    </row>
    <row r="20" spans="1:14" ht="12.75" customHeight="1">
      <c r="A20" s="310"/>
      <c r="B20" s="20" t="s">
        <v>55</v>
      </c>
      <c r="C20" s="39"/>
      <c r="D20" s="40"/>
      <c r="F20" s="40"/>
      <c r="G20" s="39"/>
      <c r="H20" s="25"/>
      <c r="I20" s="25"/>
      <c r="J20" s="25"/>
      <c r="K20" s="39"/>
      <c r="L20" s="26"/>
      <c r="M20" s="39"/>
      <c r="N20" s="26"/>
    </row>
    <row r="21" spans="1:14" ht="12.75" customHeight="1">
      <c r="A21" s="310"/>
      <c r="B21" s="672" t="s">
        <v>56</v>
      </c>
      <c r="C21" s="39">
        <f>C18+1</f>
        <v>10</v>
      </c>
      <c r="D21" s="24"/>
      <c r="F21" s="24"/>
      <c r="G21" s="39"/>
      <c r="H21" s="25"/>
      <c r="I21" s="25"/>
      <c r="J21" s="25"/>
      <c r="K21" s="39"/>
      <c r="L21" s="26">
        <f aca="true" t="shared" si="2" ref="L21:L26">F21+H21</f>
        <v>0</v>
      </c>
      <c r="M21" s="39"/>
      <c r="N21" s="26"/>
    </row>
    <row r="22" spans="1:14" ht="12.75" customHeight="1">
      <c r="A22" s="310"/>
      <c r="B22" s="672" t="s">
        <v>57</v>
      </c>
      <c r="C22" s="39">
        <f aca="true" t="shared" si="3" ref="C22:C27">C21+1</f>
        <v>11</v>
      </c>
      <c r="D22" s="24">
        <v>840500</v>
      </c>
      <c r="F22" s="24"/>
      <c r="G22" s="39"/>
      <c r="H22" s="25"/>
      <c r="I22" s="25"/>
      <c r="J22" s="25"/>
      <c r="K22" s="39"/>
      <c r="L22" s="26">
        <f t="shared" si="2"/>
        <v>0</v>
      </c>
      <c r="M22" s="39"/>
      <c r="N22" s="26">
        <v>840500</v>
      </c>
    </row>
    <row r="23" spans="1:16" ht="12.75" customHeight="1">
      <c r="A23" s="310"/>
      <c r="B23" s="672" t="s">
        <v>106</v>
      </c>
      <c r="C23" s="39">
        <f t="shared" si="3"/>
        <v>12</v>
      </c>
      <c r="D23" s="24">
        <v>2069812</v>
      </c>
      <c r="F23" s="24">
        <v>1847139</v>
      </c>
      <c r="G23" s="39"/>
      <c r="H23" s="25">
        <v>53691</v>
      </c>
      <c r="I23" s="25"/>
      <c r="J23" s="25"/>
      <c r="K23" s="39"/>
      <c r="L23" s="26">
        <f t="shared" si="2"/>
        <v>1900830</v>
      </c>
      <c r="M23" s="39"/>
      <c r="N23" s="26">
        <v>2124540</v>
      </c>
      <c r="P23" s="2"/>
    </row>
    <row r="24" spans="1:15" ht="12.75" customHeight="1">
      <c r="A24" s="310"/>
      <c r="B24" s="672" t="s">
        <v>107</v>
      </c>
      <c r="C24" s="39">
        <f t="shared" si="3"/>
        <v>13</v>
      </c>
      <c r="D24" s="24">
        <v>89236</v>
      </c>
      <c r="F24" s="24">
        <v>111272</v>
      </c>
      <c r="G24" s="39"/>
      <c r="H24" s="25">
        <v>92311</v>
      </c>
      <c r="I24" s="25"/>
      <c r="J24" s="25"/>
      <c r="K24" s="39"/>
      <c r="L24" s="26">
        <f t="shared" si="2"/>
        <v>203583</v>
      </c>
      <c r="M24" s="39"/>
      <c r="N24" s="26">
        <v>194691</v>
      </c>
      <c r="O24" s="27"/>
    </row>
    <row r="25" spans="1:14" ht="12.75" customHeight="1">
      <c r="A25" s="310"/>
      <c r="B25" s="675" t="s">
        <v>108</v>
      </c>
      <c r="C25" s="39">
        <f t="shared" si="3"/>
        <v>14</v>
      </c>
      <c r="D25" s="24">
        <v>7102281</v>
      </c>
      <c r="F25" s="24">
        <v>7574038</v>
      </c>
      <c r="G25" s="39"/>
      <c r="H25" s="25">
        <v>503012</v>
      </c>
      <c r="I25" s="25"/>
      <c r="J25" s="25"/>
      <c r="K25" s="39"/>
      <c r="L25" s="26">
        <f t="shared" si="2"/>
        <v>8077050</v>
      </c>
      <c r="M25" s="39"/>
      <c r="N25" s="26">
        <v>7565293</v>
      </c>
    </row>
    <row r="26" spans="1:14" ht="12.75" customHeight="1">
      <c r="A26" s="310"/>
      <c r="B26" s="672" t="s">
        <v>109</v>
      </c>
      <c r="C26" s="39">
        <f t="shared" si="3"/>
        <v>15</v>
      </c>
      <c r="D26" s="24"/>
      <c r="E26" s="45"/>
      <c r="F26" s="24"/>
      <c r="G26" s="39"/>
      <c r="H26" s="25"/>
      <c r="I26" s="25"/>
      <c r="J26" s="25"/>
      <c r="K26" s="39"/>
      <c r="L26" s="26">
        <f t="shared" si="2"/>
        <v>0</v>
      </c>
      <c r="M26" s="39"/>
      <c r="N26" s="26"/>
    </row>
    <row r="27" spans="1:16" ht="12.75" customHeight="1">
      <c r="A27" s="310"/>
      <c r="B27" s="677"/>
      <c r="C27" s="41">
        <f t="shared" si="3"/>
        <v>16</v>
      </c>
      <c r="D27" s="1559">
        <f>SUM(D21:D26)</f>
        <v>10101829</v>
      </c>
      <c r="E27" s="45"/>
      <c r="F27" s="1559">
        <f>SUM(F21:F26)</f>
        <v>9532449</v>
      </c>
      <c r="G27" s="41"/>
      <c r="H27" s="34">
        <f>SUM(H21:H26)</f>
        <v>649014</v>
      </c>
      <c r="I27" s="34"/>
      <c r="J27" s="34"/>
      <c r="K27" s="41"/>
      <c r="L27" s="35">
        <f>SUM(L21:L26)</f>
        <v>10181463</v>
      </c>
      <c r="M27" s="41"/>
      <c r="N27" s="35">
        <f>SUM(N21:N26)</f>
        <v>10725024</v>
      </c>
      <c r="P27" s="26"/>
    </row>
    <row r="28" spans="1:14" ht="7.5" customHeight="1">
      <c r="A28" s="310"/>
      <c r="B28" s="675"/>
      <c r="C28" s="42"/>
      <c r="D28" s="43"/>
      <c r="F28" s="43"/>
      <c r="G28" s="42"/>
      <c r="H28" s="25"/>
      <c r="I28" s="25"/>
      <c r="J28" s="25"/>
      <c r="K28" s="42"/>
      <c r="L28" s="38"/>
      <c r="M28" s="42"/>
      <c r="N28" s="38"/>
    </row>
    <row r="29" spans="1:14" ht="12.75" customHeight="1">
      <c r="A29" s="310"/>
      <c r="B29" s="705" t="s">
        <v>1052</v>
      </c>
      <c r="C29" s="46">
        <f>C27+1</f>
        <v>17</v>
      </c>
      <c r="D29" s="1560">
        <f>D18-D27</f>
        <v>-4391551</v>
      </c>
      <c r="E29" s="45"/>
      <c r="F29" s="1560">
        <f>F18-F27</f>
        <v>-4388845</v>
      </c>
      <c r="G29" s="46"/>
      <c r="H29" s="726">
        <f>H18-H27</f>
        <v>751390</v>
      </c>
      <c r="I29" s="726"/>
      <c r="J29" s="726"/>
      <c r="K29" s="46"/>
      <c r="L29" s="532">
        <f>L18-L27</f>
        <v>-3637455</v>
      </c>
      <c r="M29" s="46"/>
      <c r="N29" s="532">
        <f>N18-N27</f>
        <v>-3455221</v>
      </c>
    </row>
    <row r="30" spans="1:14" ht="7.5" customHeight="1">
      <c r="A30" s="310"/>
      <c r="B30" s="48"/>
      <c r="C30" s="39"/>
      <c r="D30" s="24"/>
      <c r="F30" s="24"/>
      <c r="G30" s="39"/>
      <c r="H30" s="49"/>
      <c r="I30" s="49"/>
      <c r="J30" s="49"/>
      <c r="K30" s="39"/>
      <c r="L30" s="26"/>
      <c r="M30" s="39"/>
      <c r="N30" s="26"/>
    </row>
    <row r="31" spans="1:14" ht="12.75" customHeight="1">
      <c r="A31" s="310"/>
      <c r="B31" s="48" t="s">
        <v>1056</v>
      </c>
      <c r="C31" s="39"/>
      <c r="D31" s="24"/>
      <c r="F31" s="24"/>
      <c r="G31" s="39"/>
      <c r="H31" s="49"/>
      <c r="I31" s="49"/>
      <c r="J31" s="49"/>
      <c r="K31" s="39"/>
      <c r="L31" s="26"/>
      <c r="M31" s="39"/>
      <c r="N31" s="26"/>
    </row>
    <row r="32" spans="1:14" ht="12.75" customHeight="1">
      <c r="A32" s="310"/>
      <c r="B32" s="675" t="s">
        <v>110</v>
      </c>
      <c r="C32" s="39">
        <f>C29+1</f>
        <v>18</v>
      </c>
      <c r="D32" s="24">
        <v>14618657</v>
      </c>
      <c r="F32" s="24">
        <v>14964954</v>
      </c>
      <c r="G32" s="39"/>
      <c r="H32" s="49">
        <v>27430</v>
      </c>
      <c r="I32" s="49"/>
      <c r="J32" s="49"/>
      <c r="K32" s="39"/>
      <c r="L32" s="26">
        <f>F32+H32</f>
        <v>14992384</v>
      </c>
      <c r="M32" s="39"/>
      <c r="N32" s="26">
        <v>14653573</v>
      </c>
    </row>
    <row r="33" spans="1:14" ht="12.75" customHeight="1">
      <c r="A33" s="310"/>
      <c r="B33" s="675" t="s">
        <v>111</v>
      </c>
      <c r="C33" s="42">
        <f>C32+1</f>
        <v>19</v>
      </c>
      <c r="D33" s="29"/>
      <c r="F33" s="29"/>
      <c r="G33" s="42"/>
      <c r="H33" s="51"/>
      <c r="I33" s="51"/>
      <c r="J33" s="51"/>
      <c r="K33" s="42"/>
      <c r="L33" s="26">
        <f>F33+H33</f>
        <v>0</v>
      </c>
      <c r="M33" s="42"/>
      <c r="N33" s="26"/>
    </row>
    <row r="34" spans="1:14" ht="12.75" customHeight="1">
      <c r="A34" s="310"/>
      <c r="B34" s="675" t="s">
        <v>1059</v>
      </c>
      <c r="C34" s="42">
        <f>C33+1</f>
        <v>20</v>
      </c>
      <c r="D34" s="29"/>
      <c r="F34" s="29"/>
      <c r="G34" s="42"/>
      <c r="H34" s="51"/>
      <c r="I34" s="51"/>
      <c r="J34" s="51"/>
      <c r="K34" s="42"/>
      <c r="L34" s="26">
        <f>F34+H34</f>
        <v>0</v>
      </c>
      <c r="M34" s="42"/>
      <c r="N34" s="26"/>
    </row>
    <row r="35" spans="1:14" ht="12.75" customHeight="1">
      <c r="A35" s="310"/>
      <c r="B35" s="1557" t="s">
        <v>112</v>
      </c>
      <c r="C35" s="42">
        <f>C34+1</f>
        <v>21</v>
      </c>
      <c r="D35" s="29">
        <v>22784</v>
      </c>
      <c r="E35" s="45"/>
      <c r="F35" s="29">
        <v>53584</v>
      </c>
      <c r="G35" s="42"/>
      <c r="H35" s="51">
        <v>1709</v>
      </c>
      <c r="I35" s="51"/>
      <c r="J35" s="51"/>
      <c r="K35" s="42"/>
      <c r="L35" s="26">
        <f>F35+H35</f>
        <v>55293</v>
      </c>
      <c r="M35" s="42"/>
      <c r="N35" s="26">
        <v>25693</v>
      </c>
    </row>
    <row r="36" spans="1:14" ht="12.75" customHeight="1">
      <c r="A36" s="310"/>
      <c r="B36" s="32"/>
      <c r="C36" s="41">
        <f>C35+1</f>
        <v>22</v>
      </c>
      <c r="D36" s="1559">
        <f>SUM(D32:D35)</f>
        <v>14641441</v>
      </c>
      <c r="E36" s="32"/>
      <c r="F36" s="1559">
        <f>SUM(F32:F35)</f>
        <v>15018538</v>
      </c>
      <c r="G36" s="41"/>
      <c r="H36" s="53">
        <f>SUM(H32:H35)</f>
        <v>29139</v>
      </c>
      <c r="I36" s="53"/>
      <c r="J36" s="53"/>
      <c r="K36" s="41"/>
      <c r="L36" s="35">
        <f>SUM(L32:L35)</f>
        <v>15047677</v>
      </c>
      <c r="M36" s="41"/>
      <c r="N36" s="35">
        <f>SUM(N32:N35)</f>
        <v>14679266</v>
      </c>
    </row>
    <row r="37" spans="1:14" ht="7.5" customHeight="1">
      <c r="A37" s="310"/>
      <c r="B37" s="18"/>
      <c r="C37" s="42"/>
      <c r="D37" s="43"/>
      <c r="F37" s="43"/>
      <c r="G37" s="42"/>
      <c r="H37" s="51"/>
      <c r="I37" s="51"/>
      <c r="J37" s="51"/>
      <c r="K37" s="42"/>
      <c r="L37" s="38"/>
      <c r="M37" s="42"/>
      <c r="N37" s="38"/>
    </row>
    <row r="38" spans="1:14" ht="12.75" customHeight="1">
      <c r="A38" s="310"/>
      <c r="B38" s="50" t="s">
        <v>586</v>
      </c>
      <c r="C38" s="42"/>
      <c r="D38" s="43"/>
      <c r="F38" s="43"/>
      <c r="G38" s="42"/>
      <c r="H38" s="51"/>
      <c r="I38" s="51"/>
      <c r="J38" s="51"/>
      <c r="K38" s="42"/>
      <c r="L38" s="38"/>
      <c r="M38" s="42"/>
      <c r="N38" s="38"/>
    </row>
    <row r="39" spans="1:14" ht="12.75" customHeight="1">
      <c r="A39" s="310"/>
      <c r="B39" s="28" t="s">
        <v>1046</v>
      </c>
      <c r="C39" s="39">
        <f>C36+1</f>
        <v>23</v>
      </c>
      <c r="D39" s="24">
        <f>'S46-1  Ana. excédent accumulé'!H23</f>
        <v>803474</v>
      </c>
      <c r="F39" s="24">
        <f>'S46-1  Ana. excédent accumulé'!E23</f>
        <v>1200715</v>
      </c>
      <c r="G39" s="39"/>
      <c r="H39" s="49">
        <v>130265</v>
      </c>
      <c r="I39" s="49"/>
      <c r="J39" s="49"/>
      <c r="K39" s="39"/>
      <c r="L39" s="26">
        <f>F39+H39</f>
        <v>1330980</v>
      </c>
      <c r="M39" s="39"/>
      <c r="N39" s="26">
        <f>'S23-1  Excédent accumulé'!H10</f>
        <v>930930</v>
      </c>
    </row>
    <row r="40" spans="1:14" ht="12.75" customHeight="1">
      <c r="A40" s="310"/>
      <c r="B40" s="28" t="s">
        <v>707</v>
      </c>
      <c r="C40" s="42"/>
      <c r="D40" s="29"/>
      <c r="F40" s="29"/>
      <c r="G40" s="42"/>
      <c r="H40" s="51"/>
      <c r="I40" s="51"/>
      <c r="J40" s="51"/>
      <c r="K40" s="42"/>
      <c r="L40" s="38"/>
      <c r="M40" s="42"/>
      <c r="N40" s="26"/>
    </row>
    <row r="41" spans="1:14" ht="12.75" customHeight="1">
      <c r="A41" s="310"/>
      <c r="B41" s="28" t="s">
        <v>453</v>
      </c>
      <c r="C41" s="42">
        <f>C39+1</f>
        <v>24</v>
      </c>
      <c r="D41" s="29">
        <f>'S46-1  Ana. excédent accumulé'!H37</f>
        <v>1388660</v>
      </c>
      <c r="F41" s="29">
        <f>'S46-1  Ana. excédent accumulé'!E37</f>
        <v>678011</v>
      </c>
      <c r="G41" s="42"/>
      <c r="H41" s="51">
        <f>593390+103881</f>
        <v>697271</v>
      </c>
      <c r="I41" s="51"/>
      <c r="J41" s="51"/>
      <c r="K41" s="42"/>
      <c r="L41" s="26">
        <f>F41+H41</f>
        <v>1375282</v>
      </c>
      <c r="M41" s="42"/>
      <c r="N41" s="26">
        <f>'S23-1  Excédent accumulé'!H12</f>
        <v>2388739</v>
      </c>
    </row>
    <row r="42" spans="1:14" ht="12.75" customHeight="1">
      <c r="A42" s="310"/>
      <c r="B42" s="28" t="s">
        <v>1044</v>
      </c>
      <c r="C42" s="42">
        <f>C41+1</f>
        <v>25</v>
      </c>
      <c r="D42" s="43">
        <f>-'S46-1  Ana. excédent accumulé'!H56</f>
        <v>-121719</v>
      </c>
      <c r="F42" s="43">
        <f>-'S46-1  Ana. excédent accumulé'!E56</f>
        <v>-128308</v>
      </c>
      <c r="G42" s="42"/>
      <c r="H42" s="51"/>
      <c r="I42" s="51"/>
      <c r="J42" s="51"/>
      <c r="K42" s="42"/>
      <c r="L42" s="26">
        <f>F42+H42</f>
        <v>-128308</v>
      </c>
      <c r="M42" s="42"/>
      <c r="N42" s="26">
        <f>'S23-1  Excédent accumulé'!H13</f>
        <v>-121719</v>
      </c>
    </row>
    <row r="43" spans="1:14" ht="12.75" customHeight="1">
      <c r="A43" s="310"/>
      <c r="B43" s="28" t="s">
        <v>587</v>
      </c>
      <c r="C43" s="42">
        <f>C42+1</f>
        <v>26</v>
      </c>
      <c r="D43" s="29">
        <f>'S46-2  Ana. excédent accumu (2)'!H21</f>
        <v>-271706</v>
      </c>
      <c r="F43" s="29">
        <f>'S46-2  Ana. excédent accumu (2)'!E21</f>
        <v>0</v>
      </c>
      <c r="G43" s="42"/>
      <c r="H43" s="51"/>
      <c r="I43" s="51"/>
      <c r="J43" s="51"/>
      <c r="K43" s="42"/>
      <c r="L43" s="26">
        <f>F43+H43</f>
        <v>0</v>
      </c>
      <c r="M43" s="42"/>
      <c r="N43" s="26">
        <f>'S23-1  Excédent accumulé'!H14</f>
        <v>-271706</v>
      </c>
    </row>
    <row r="44" spans="1:14" ht="13.5" customHeight="1">
      <c r="A44" s="310"/>
      <c r="B44" s="28" t="s">
        <v>1045</v>
      </c>
      <c r="C44" s="42">
        <f>C43+1</f>
        <v>27</v>
      </c>
      <c r="D44" s="43">
        <f>'S46-2  Ana. excédent accumu (2)'!H29</f>
        <v>8451181</v>
      </c>
      <c r="E44" s="45"/>
      <c r="F44" s="43">
        <f>'S46-2  Ana. excédent accumu (2)'!E29</f>
        <v>8879275</v>
      </c>
      <c r="G44" s="42"/>
      <c r="H44" s="51">
        <v>-47007</v>
      </c>
      <c r="I44" s="51"/>
      <c r="J44" s="51"/>
      <c r="K44" s="42"/>
      <c r="L44" s="26">
        <f>F44+H44</f>
        <v>8832268</v>
      </c>
      <c r="M44" s="42"/>
      <c r="N44" s="26">
        <f>'S23-1  Excédent accumulé'!H15</f>
        <v>8297801</v>
      </c>
    </row>
    <row r="45" spans="1:14" ht="14.25" customHeight="1" thickBot="1">
      <c r="A45" s="310"/>
      <c r="B45" s="57"/>
      <c r="C45" s="59">
        <f>C44+1</f>
        <v>28</v>
      </c>
      <c r="D45" s="727">
        <f>SUM(D39:D44)</f>
        <v>10249890</v>
      </c>
      <c r="E45" s="58"/>
      <c r="F45" s="727">
        <f>SUM(F39:F44)</f>
        <v>10629693</v>
      </c>
      <c r="G45" s="59"/>
      <c r="H45" s="727">
        <f>SUM(H39:H44)</f>
        <v>780529</v>
      </c>
      <c r="I45" s="727"/>
      <c r="J45" s="727"/>
      <c r="K45" s="59"/>
      <c r="L45" s="727">
        <f>SUM(L39:L44)</f>
        <v>11410222</v>
      </c>
      <c r="M45" s="59"/>
      <c r="N45" s="727">
        <f>SUM(N39:N44)</f>
        <v>11224045</v>
      </c>
    </row>
    <row r="46" spans="1:14" ht="14.25" customHeight="1">
      <c r="A46" s="310"/>
      <c r="B46" s="1637"/>
      <c r="C46" s="50"/>
      <c r="D46" s="1638"/>
      <c r="E46" s="42"/>
      <c r="F46" s="1638"/>
      <c r="G46" s="42"/>
      <c r="H46" s="1638"/>
      <c r="I46" s="37"/>
      <c r="J46" s="37"/>
      <c r="K46" s="42"/>
      <c r="L46" s="1638"/>
      <c r="M46" s="42"/>
      <c r="N46" s="1638"/>
    </row>
    <row r="47" spans="1:28" s="143" customFormat="1" ht="20.25" customHeight="1">
      <c r="A47" s="126"/>
      <c r="B47" s="1744" t="s">
        <v>91</v>
      </c>
      <c r="C47" s="1744"/>
      <c r="D47" s="1744"/>
      <c r="E47" s="1744"/>
      <c r="F47" s="1744"/>
      <c r="G47" s="1744"/>
      <c r="H47" s="1744"/>
      <c r="I47" s="1744"/>
      <c r="J47" s="1744"/>
      <c r="K47" s="1744"/>
      <c r="L47" s="1744"/>
      <c r="M47" s="1744"/>
      <c r="N47" s="1744"/>
      <c r="O47" s="1257"/>
      <c r="P47" s="1257"/>
      <c r="Q47" s="1257"/>
      <c r="R47" s="1257"/>
      <c r="S47" s="1257"/>
      <c r="T47" s="1257"/>
      <c r="U47" s="1257"/>
      <c r="V47" s="1257"/>
      <c r="W47" s="1257"/>
      <c r="X47" s="1257"/>
      <c r="Y47" s="1257"/>
      <c r="Z47" s="1257"/>
      <c r="AA47" s="1257"/>
      <c r="AB47" s="1257"/>
    </row>
    <row r="48" spans="2:5" ht="12.75" customHeight="1">
      <c r="B48" s="595" t="s">
        <v>11</v>
      </c>
      <c r="C48" s="595"/>
      <c r="E48" s="39"/>
    </row>
    <row r="49" ht="15" customHeight="1">
      <c r="A49" s="56"/>
    </row>
  </sheetData>
  <sheetProtection/>
  <mergeCells count="7">
    <mergeCell ref="B47:N47"/>
    <mergeCell ref="J6:J7"/>
    <mergeCell ref="B2:N2"/>
    <mergeCell ref="A1:A2"/>
    <mergeCell ref="B3:N3"/>
    <mergeCell ref="B4:N4"/>
    <mergeCell ref="F5:L5"/>
  </mergeCells>
  <printOptions/>
  <pageMargins left="0.3937007874015748" right="0.3937007874015748" top="0.5905511811023623" bottom="0.3937007874015748" header="0.3937007874015748" footer="0.3937007874015748"/>
  <pageSetup horizontalDpi="600" verticalDpi="600" orientation="landscape" scale="90" r:id="rId1"/>
  <headerFooter alignWithMargins="0">
    <oddHeader>&amp;LOrganisme ________________________________________&amp;RCode géographique ____________</oddHeader>
    <oddFooter>&amp;R
</oddFooter>
  </headerFooter>
</worksheet>
</file>

<file path=xl/worksheets/sheet12.xml><?xml version="1.0" encoding="utf-8"?>
<worksheet xmlns="http://schemas.openxmlformats.org/spreadsheetml/2006/main" xmlns:r="http://schemas.openxmlformats.org/officeDocument/2006/relationships">
  <sheetPr codeName="Feuil9"/>
  <dimension ref="A3:V62"/>
  <sheetViews>
    <sheetView showZeros="0" zoomScalePageLayoutView="0" workbookViewId="0" topLeftCell="F36">
      <selection activeCell="A18" sqref="A18"/>
    </sheetView>
  </sheetViews>
  <sheetFormatPr defaultColWidth="11.421875" defaultRowHeight="12.75"/>
  <cols>
    <col min="1" max="1" width="39.57421875" style="1" customWidth="1"/>
    <col min="2" max="2" width="2.140625" style="1" customWidth="1"/>
    <col min="3" max="3" width="1.1484375" style="1" customWidth="1"/>
    <col min="4" max="4" width="14.140625" style="1" customWidth="1"/>
    <col min="5" max="6" width="1.1484375" style="1" customWidth="1"/>
    <col min="7" max="7" width="14.140625" style="1" customWidth="1"/>
    <col min="8" max="9" width="0.9921875" style="1" customWidth="1"/>
    <col min="10" max="10" width="13.57421875" style="1" customWidth="1"/>
    <col min="11" max="11" width="1.1484375" style="1" customWidth="1"/>
    <col min="12" max="12" width="10.140625" style="1" customWidth="1"/>
    <col min="13" max="13" width="1.1484375" style="1" customWidth="1"/>
    <col min="14" max="14" width="14.00390625" style="1" customWidth="1"/>
    <col min="15" max="15" width="0.85546875" style="1" customWidth="1"/>
    <col min="16" max="16384" width="11.421875" style="1" customWidth="1"/>
  </cols>
  <sheetData>
    <row r="1" ht="12.75" customHeight="1"/>
    <row r="3" spans="1:15" ht="12.75" customHeight="1">
      <c r="A3" s="1724" t="s">
        <v>474</v>
      </c>
      <c r="B3" s="1724"/>
      <c r="C3" s="1724"/>
      <c r="D3" s="1724"/>
      <c r="E3" s="1724"/>
      <c r="F3" s="1724"/>
      <c r="G3" s="1724"/>
      <c r="H3" s="1724"/>
      <c r="I3" s="1724"/>
      <c r="J3" s="1724"/>
      <c r="K3" s="1724"/>
      <c r="L3" s="1724"/>
      <c r="M3" s="1724"/>
      <c r="N3" s="1724"/>
      <c r="O3" s="61"/>
    </row>
    <row r="4" spans="1:15" ht="12.75" customHeight="1">
      <c r="A4" s="1719" t="s">
        <v>1184</v>
      </c>
      <c r="B4" s="1719"/>
      <c r="C4" s="1719"/>
      <c r="D4" s="1719"/>
      <c r="E4" s="1719"/>
      <c r="F4" s="1719"/>
      <c r="G4" s="1719"/>
      <c r="H4" s="1719"/>
      <c r="I4" s="1719"/>
      <c r="J4" s="1719"/>
      <c r="K4" s="1719"/>
      <c r="L4" s="1719"/>
      <c r="M4" s="1719"/>
      <c r="N4" s="1719"/>
      <c r="O4" s="548"/>
    </row>
    <row r="5" spans="1:15" ht="12.75" customHeight="1">
      <c r="A5" s="1723" t="s">
        <v>1047</v>
      </c>
      <c r="B5" s="1723"/>
      <c r="C5" s="1723"/>
      <c r="D5" s="1723"/>
      <c r="E5" s="1723"/>
      <c r="F5" s="1723"/>
      <c r="G5" s="1723"/>
      <c r="H5" s="1723"/>
      <c r="I5" s="1723"/>
      <c r="J5" s="1723"/>
      <c r="K5" s="1723"/>
      <c r="L5" s="1723"/>
      <c r="M5" s="1723"/>
      <c r="N5" s="1723"/>
      <c r="O5" s="5"/>
    </row>
    <row r="6" spans="1:15" ht="12.75" customHeight="1">
      <c r="A6" s="5"/>
      <c r="B6" s="5"/>
      <c r="C6" s="5"/>
      <c r="D6" s="5"/>
      <c r="E6" s="5"/>
      <c r="F6" s="5"/>
      <c r="G6" s="5"/>
      <c r="H6" s="5"/>
      <c r="I6" s="5"/>
      <c r="J6" s="5"/>
      <c r="K6" s="5"/>
      <c r="L6" s="5"/>
      <c r="M6" s="5"/>
      <c r="N6" s="5"/>
      <c r="O6" s="5"/>
    </row>
    <row r="7" spans="1:15" ht="12.75" customHeight="1">
      <c r="A7" s="68"/>
      <c r="B7" s="68"/>
      <c r="C7" s="642"/>
      <c r="D7" s="549" t="s">
        <v>468</v>
      </c>
      <c r="E7" s="548"/>
      <c r="F7" s="147"/>
      <c r="G7" s="1719" t="s">
        <v>467</v>
      </c>
      <c r="H7" s="1719"/>
      <c r="I7" s="1719"/>
      <c r="J7" s="1719"/>
      <c r="K7" s="1719"/>
      <c r="L7" s="1719"/>
      <c r="M7" s="1719"/>
      <c r="N7" s="1719"/>
      <c r="O7" s="549"/>
    </row>
    <row r="8" spans="1:15" ht="12.75" customHeight="1">
      <c r="A8" s="68"/>
      <c r="B8" s="68"/>
      <c r="C8" s="147"/>
      <c r="D8" s="548" t="s">
        <v>44</v>
      </c>
      <c r="E8" s="548"/>
      <c r="F8" s="147"/>
      <c r="G8" s="707" t="s">
        <v>44</v>
      </c>
      <c r="H8" s="707"/>
      <c r="I8" s="708"/>
      <c r="J8" s="707" t="s">
        <v>458</v>
      </c>
      <c r="K8" s="707"/>
      <c r="L8" s="1720" t="s">
        <v>866</v>
      </c>
      <c r="M8" s="708"/>
      <c r="N8" s="707" t="s">
        <v>46</v>
      </c>
      <c r="O8" s="548"/>
    </row>
    <row r="9" spans="1:15" ht="15" customHeight="1" thickBot="1">
      <c r="A9" s="138"/>
      <c r="B9" s="138"/>
      <c r="C9" s="590"/>
      <c r="D9" s="591" t="s">
        <v>47</v>
      </c>
      <c r="E9" s="591"/>
      <c r="F9" s="368"/>
      <c r="G9" s="591" t="s">
        <v>47</v>
      </c>
      <c r="H9" s="591"/>
      <c r="I9" s="592"/>
      <c r="J9" s="591" t="s">
        <v>48</v>
      </c>
      <c r="K9" s="591"/>
      <c r="L9" s="1725"/>
      <c r="M9" s="321"/>
      <c r="N9" s="643" t="s">
        <v>1393</v>
      </c>
      <c r="O9" s="643"/>
    </row>
    <row r="10" spans="1:15" ht="12.75" customHeight="1">
      <c r="A10" s="559"/>
      <c r="B10" s="559"/>
      <c r="C10" s="589"/>
      <c r="D10" s="548"/>
      <c r="E10" s="548"/>
      <c r="F10" s="511"/>
      <c r="G10" s="548"/>
      <c r="H10" s="548"/>
      <c r="I10" s="1378"/>
      <c r="J10" s="548"/>
      <c r="K10" s="548"/>
      <c r="L10" s="1368"/>
      <c r="M10" s="42"/>
      <c r="N10" s="61"/>
      <c r="O10" s="61"/>
    </row>
    <row r="11" spans="1:13" ht="12.75" customHeight="1">
      <c r="A11" s="20" t="s">
        <v>538</v>
      </c>
      <c r="B11" s="20"/>
      <c r="C11" s="20"/>
      <c r="D11" s="20"/>
      <c r="E11" s="20"/>
      <c r="F11" s="205"/>
      <c r="I11" s="205"/>
      <c r="M11" s="205"/>
    </row>
    <row r="12" spans="1:15" ht="12.75" customHeight="1">
      <c r="A12" s="30" t="s">
        <v>23</v>
      </c>
      <c r="B12" s="42">
        <v>1</v>
      </c>
      <c r="C12" s="30"/>
      <c r="D12" s="470">
        <f>'S7  Résultats par org'!E43</f>
        <v>1724506</v>
      </c>
      <c r="E12" s="30"/>
      <c r="F12" s="42"/>
      <c r="G12" s="470">
        <v>379803</v>
      </c>
      <c r="H12" s="470"/>
      <c r="I12" s="205"/>
      <c r="J12" s="2">
        <v>-193626</v>
      </c>
      <c r="K12" s="2"/>
      <c r="M12" s="205"/>
      <c r="N12" s="2">
        <f>G12+J12</f>
        <v>186177</v>
      </c>
      <c r="O12" s="2"/>
    </row>
    <row r="13" spans="1:15" ht="12.75" customHeight="1">
      <c r="A13" s="1" t="s">
        <v>475</v>
      </c>
      <c r="B13" s="39"/>
      <c r="D13" s="470"/>
      <c r="F13" s="39"/>
      <c r="G13" s="470"/>
      <c r="H13" s="470"/>
      <c r="I13" s="205"/>
      <c r="J13" s="2"/>
      <c r="K13" s="2"/>
      <c r="M13" s="205"/>
      <c r="N13" s="2"/>
      <c r="O13" s="2"/>
    </row>
    <row r="14" spans="1:15" ht="12.75" customHeight="1">
      <c r="A14" s="18" t="s">
        <v>408</v>
      </c>
      <c r="B14" s="42">
        <f>B12+1</f>
        <v>2</v>
      </c>
      <c r="C14" s="18"/>
      <c r="D14" s="470">
        <v>525751</v>
      </c>
      <c r="E14" s="18"/>
      <c r="F14" s="42"/>
      <c r="G14" s="470">
        <v>690894</v>
      </c>
      <c r="H14" s="470"/>
      <c r="I14" s="205"/>
      <c r="J14" s="2">
        <v>10992</v>
      </c>
      <c r="K14" s="2"/>
      <c r="M14" s="205"/>
      <c r="N14" s="2">
        <f>G14+J14</f>
        <v>701886</v>
      </c>
      <c r="O14" s="2"/>
    </row>
    <row r="15" spans="1:15" ht="12.75" customHeight="1">
      <c r="A15" s="18" t="s">
        <v>409</v>
      </c>
      <c r="B15" s="42"/>
      <c r="C15" s="18"/>
      <c r="D15" s="470"/>
      <c r="E15" s="18"/>
      <c r="F15" s="42"/>
      <c r="G15" s="470"/>
      <c r="H15" s="470"/>
      <c r="I15" s="205"/>
      <c r="J15" s="2"/>
      <c r="K15" s="2"/>
      <c r="M15" s="205"/>
      <c r="N15" s="2"/>
      <c r="O15" s="2"/>
    </row>
    <row r="16" spans="1:15" ht="12.75" customHeight="1">
      <c r="A16" s="18" t="s">
        <v>924</v>
      </c>
      <c r="B16" s="42">
        <f>B14+1</f>
        <v>3</v>
      </c>
      <c r="C16" s="18"/>
      <c r="D16" s="470"/>
      <c r="E16" s="18"/>
      <c r="F16" s="42"/>
      <c r="G16" s="470"/>
      <c r="H16" s="470"/>
      <c r="I16" s="205"/>
      <c r="J16" s="2">
        <v>284</v>
      </c>
      <c r="K16" s="2"/>
      <c r="M16" s="205"/>
      <c r="N16" s="2">
        <f>G16+J16</f>
        <v>284</v>
      </c>
      <c r="O16" s="2"/>
    </row>
    <row r="17" spans="1:15" ht="12.75" customHeight="1">
      <c r="A17" s="45" t="s">
        <v>1168</v>
      </c>
      <c r="B17" s="46">
        <f>B16+1</f>
        <v>4</v>
      </c>
      <c r="C17" s="45"/>
      <c r="D17" s="483"/>
      <c r="E17" s="45"/>
      <c r="F17" s="46"/>
      <c r="G17" s="483"/>
      <c r="H17" s="483"/>
      <c r="I17" s="1249"/>
      <c r="J17" s="709"/>
      <c r="K17" s="709"/>
      <c r="L17" s="45"/>
      <c r="M17" s="1249"/>
      <c r="N17" s="709">
        <f>G17+J17</f>
        <v>0</v>
      </c>
      <c r="O17" s="709"/>
    </row>
    <row r="18" spans="1:15" ht="12.75" customHeight="1">
      <c r="A18" s="18"/>
      <c r="B18" s="42">
        <f>B17+1</f>
        <v>5</v>
      </c>
      <c r="C18" s="18"/>
      <c r="D18" s="466">
        <f>SUM(D12:D17)</f>
        <v>2250257</v>
      </c>
      <c r="E18" s="18"/>
      <c r="F18" s="42"/>
      <c r="G18" s="466">
        <f>SUM(G12:G17)</f>
        <v>1070697</v>
      </c>
      <c r="H18" s="466"/>
      <c r="I18" s="205"/>
      <c r="J18" s="2">
        <f>SUM(J12:J17)</f>
        <v>-182350</v>
      </c>
      <c r="K18" s="2"/>
      <c r="M18" s="205"/>
      <c r="N18" s="2">
        <f>SUM(N12:N17)</f>
        <v>888347</v>
      </c>
      <c r="O18" s="2"/>
    </row>
    <row r="19" spans="1:15" ht="12.75" customHeight="1">
      <c r="A19" s="1" t="s">
        <v>1063</v>
      </c>
      <c r="B19" s="39"/>
      <c r="D19" s="470"/>
      <c r="F19" s="39"/>
      <c r="G19" s="470"/>
      <c r="H19" s="470"/>
      <c r="I19" s="205"/>
      <c r="J19" s="2"/>
      <c r="K19" s="2"/>
      <c r="M19" s="205"/>
      <c r="N19" s="2"/>
      <c r="O19" s="2"/>
    </row>
    <row r="20" spans="1:15" ht="12.75" customHeight="1">
      <c r="A20" s="1" t="s">
        <v>1064</v>
      </c>
      <c r="B20" s="39">
        <f>B18+1</f>
        <v>6</v>
      </c>
      <c r="D20" s="470">
        <v>-1241563</v>
      </c>
      <c r="F20" s="39"/>
      <c r="G20" s="470">
        <v>399806</v>
      </c>
      <c r="H20" s="470"/>
      <c r="I20" s="205"/>
      <c r="J20" s="2">
        <v>152703</v>
      </c>
      <c r="K20" s="2"/>
      <c r="M20" s="205"/>
      <c r="N20" s="2">
        <f>G20+J20</f>
        <v>552509</v>
      </c>
      <c r="O20" s="2"/>
    </row>
    <row r="21" spans="1:15" ht="12.75" customHeight="1">
      <c r="A21" s="1" t="s">
        <v>1065</v>
      </c>
      <c r="B21" s="39">
        <f aca="true" t="shared" si="0" ref="B21:B29">B20+1</f>
        <v>7</v>
      </c>
      <c r="D21" s="470">
        <v>-846144</v>
      </c>
      <c r="F21" s="39"/>
      <c r="G21" s="470">
        <v>349163</v>
      </c>
      <c r="H21" s="470"/>
      <c r="I21" s="205"/>
      <c r="J21" s="2">
        <v>221502</v>
      </c>
      <c r="K21" s="2"/>
      <c r="M21" s="205"/>
      <c r="N21" s="2">
        <f>G21+J21</f>
        <v>570665</v>
      </c>
      <c r="O21" s="2"/>
    </row>
    <row r="22" spans="1:15" ht="12.75" customHeight="1">
      <c r="A22" s="1" t="s">
        <v>889</v>
      </c>
      <c r="B22" s="39">
        <f t="shared" si="0"/>
        <v>8</v>
      </c>
      <c r="D22" s="470">
        <v>-258021</v>
      </c>
      <c r="F22" s="39"/>
      <c r="G22" s="470">
        <v>-222673</v>
      </c>
      <c r="H22" s="470"/>
      <c r="I22" s="205"/>
      <c r="J22" s="2">
        <v>-1037</v>
      </c>
      <c r="K22" s="2"/>
      <c r="M22" s="205"/>
      <c r="N22" s="2">
        <f>G22+J22</f>
        <v>-223710</v>
      </c>
      <c r="O22" s="2"/>
    </row>
    <row r="23" spans="1:15" ht="12.75" customHeight="1">
      <c r="A23" s="1" t="s">
        <v>1066</v>
      </c>
      <c r="B23" s="39">
        <f t="shared" si="0"/>
        <v>9</v>
      </c>
      <c r="D23" s="470">
        <v>-264013</v>
      </c>
      <c r="F23" s="39"/>
      <c r="G23" s="470">
        <v>22036</v>
      </c>
      <c r="H23" s="470"/>
      <c r="I23" s="205"/>
      <c r="J23" s="2">
        <v>-13144</v>
      </c>
      <c r="K23" s="2"/>
      <c r="M23" s="205"/>
      <c r="N23" s="2">
        <f>G23+J23</f>
        <v>8892</v>
      </c>
      <c r="O23" s="2"/>
    </row>
    <row r="24" spans="1:15" ht="12.75" customHeight="1">
      <c r="A24" s="1" t="s">
        <v>410</v>
      </c>
      <c r="B24" s="39"/>
      <c r="D24" s="470"/>
      <c r="F24" s="39"/>
      <c r="G24" s="470"/>
      <c r="H24" s="470"/>
      <c r="I24" s="205"/>
      <c r="J24" s="2"/>
      <c r="K24" s="2"/>
      <c r="M24" s="205"/>
      <c r="N24" s="2"/>
      <c r="O24" s="2"/>
    </row>
    <row r="25" spans="1:15" ht="12.75" customHeight="1">
      <c r="A25" s="1" t="s">
        <v>411</v>
      </c>
      <c r="B25" s="39">
        <f>B23+1</f>
        <v>10</v>
      </c>
      <c r="D25" s="470"/>
      <c r="F25" s="39"/>
      <c r="G25" s="470"/>
      <c r="H25" s="470"/>
      <c r="I25" s="205"/>
      <c r="J25" s="2"/>
      <c r="K25" s="2"/>
      <c r="M25" s="205"/>
      <c r="N25" s="2">
        <f>G25+J25</f>
        <v>0</v>
      </c>
      <c r="O25" s="2"/>
    </row>
    <row r="26" spans="1:15" ht="12.75" customHeight="1">
      <c r="A26" s="1" t="s">
        <v>684</v>
      </c>
      <c r="B26" s="39">
        <f t="shared" si="0"/>
        <v>11</v>
      </c>
      <c r="D26" s="470"/>
      <c r="F26" s="39"/>
      <c r="G26" s="470"/>
      <c r="H26" s="470"/>
      <c r="I26" s="205"/>
      <c r="J26" s="2"/>
      <c r="K26" s="2"/>
      <c r="M26" s="205"/>
      <c r="N26" s="2">
        <f>G26+J26</f>
        <v>0</v>
      </c>
      <c r="O26" s="2"/>
    </row>
    <row r="27" spans="1:15" ht="12.75" customHeight="1">
      <c r="A27" s="1" t="s">
        <v>685</v>
      </c>
      <c r="B27" s="39">
        <f t="shared" si="0"/>
        <v>12</v>
      </c>
      <c r="D27" s="470"/>
      <c r="F27" s="39"/>
      <c r="G27" s="470"/>
      <c r="H27" s="470"/>
      <c r="I27" s="205"/>
      <c r="J27" s="2"/>
      <c r="K27" s="2"/>
      <c r="M27" s="205"/>
      <c r="N27" s="2">
        <f>G27+J27</f>
        <v>0</v>
      </c>
      <c r="O27" s="2"/>
    </row>
    <row r="28" spans="1:15" ht="12.75" customHeight="1">
      <c r="A28" s="1" t="s">
        <v>686</v>
      </c>
      <c r="B28" s="39">
        <f t="shared" si="0"/>
        <v>13</v>
      </c>
      <c r="D28" s="470">
        <v>25800</v>
      </c>
      <c r="F28" s="39"/>
      <c r="G28" s="470">
        <v>-30800</v>
      </c>
      <c r="H28" s="470"/>
      <c r="I28" s="205"/>
      <c r="J28" s="2">
        <v>1200</v>
      </c>
      <c r="K28" s="2"/>
      <c r="M28" s="205"/>
      <c r="N28" s="2">
        <f>G28+J28</f>
        <v>-29600</v>
      </c>
      <c r="O28" s="709"/>
    </row>
    <row r="29" spans="1:15" ht="12.75" customHeight="1">
      <c r="A29" s="32"/>
      <c r="B29" s="41">
        <f t="shared" si="0"/>
        <v>14</v>
      </c>
      <c r="C29" s="32"/>
      <c r="D29" s="468">
        <f>SUM(D18:D28)</f>
        <v>-333684</v>
      </c>
      <c r="E29" s="32"/>
      <c r="F29" s="41"/>
      <c r="G29" s="468">
        <f>SUM(G18:G28)</f>
        <v>1588229</v>
      </c>
      <c r="H29" s="468"/>
      <c r="I29" s="1375"/>
      <c r="J29" s="710">
        <f>SUM(J18:J28)</f>
        <v>178874</v>
      </c>
      <c r="K29" s="710"/>
      <c r="L29" s="32"/>
      <c r="M29" s="1375"/>
      <c r="N29" s="710">
        <f>SUM(N18:N28)</f>
        <v>1767103</v>
      </c>
      <c r="O29" s="709"/>
    </row>
    <row r="30" spans="1:15" ht="12.75" customHeight="1">
      <c r="A30" s="20" t="s">
        <v>412</v>
      </c>
      <c r="B30" s="42"/>
      <c r="C30" s="18"/>
      <c r="D30" s="466"/>
      <c r="E30" s="18"/>
      <c r="F30" s="42"/>
      <c r="G30" s="466"/>
      <c r="H30" s="466"/>
      <c r="I30" s="511"/>
      <c r="J30" s="1238"/>
      <c r="K30" s="1238"/>
      <c r="L30" s="18"/>
      <c r="M30" s="511"/>
      <c r="N30" s="1238"/>
      <c r="O30" s="1238"/>
    </row>
    <row r="31" spans="1:15" ht="12.75" customHeight="1">
      <c r="A31" s="20" t="s">
        <v>413</v>
      </c>
      <c r="B31" s="39"/>
      <c r="C31" s="20"/>
      <c r="D31" s="470"/>
      <c r="E31" s="20"/>
      <c r="F31" s="39"/>
      <c r="G31" s="470"/>
      <c r="H31" s="470"/>
      <c r="I31" s="205"/>
      <c r="J31" s="2"/>
      <c r="K31" s="2"/>
      <c r="M31" s="205"/>
      <c r="N31" s="2"/>
      <c r="O31" s="2"/>
    </row>
    <row r="32" spans="1:15" ht="12.75" customHeight="1">
      <c r="A32" s="1" t="s">
        <v>252</v>
      </c>
      <c r="B32" s="39">
        <f>B29+1</f>
        <v>15</v>
      </c>
      <c r="C32" s="62" t="s">
        <v>666</v>
      </c>
      <c r="D32" s="470">
        <v>805398</v>
      </c>
      <c r="E32" s="62" t="s">
        <v>667</v>
      </c>
      <c r="F32" s="62" t="s">
        <v>666</v>
      </c>
      <c r="G32" s="470">
        <v>1037191</v>
      </c>
      <c r="H32" s="62" t="s">
        <v>667</v>
      </c>
      <c r="I32" s="62" t="s">
        <v>666</v>
      </c>
      <c r="J32" s="2">
        <v>3790</v>
      </c>
      <c r="K32" s="62" t="s">
        <v>667</v>
      </c>
      <c r="L32" s="62" t="s">
        <v>683</v>
      </c>
      <c r="M32" s="62" t="s">
        <v>666</v>
      </c>
      <c r="N32" s="2">
        <f>G32+J32</f>
        <v>1040981</v>
      </c>
      <c r="O32" s="62" t="s">
        <v>667</v>
      </c>
    </row>
    <row r="33" spans="1:15" ht="12.75" customHeight="1">
      <c r="A33" s="1" t="s">
        <v>856</v>
      </c>
      <c r="B33" s="39">
        <f>B32+1</f>
        <v>16</v>
      </c>
      <c r="D33" s="470"/>
      <c r="F33" s="39"/>
      <c r="G33" s="470"/>
      <c r="H33" s="470"/>
      <c r="I33" s="205"/>
      <c r="J33" s="2"/>
      <c r="K33" s="2"/>
      <c r="M33" s="205"/>
      <c r="N33" s="2">
        <f>G33+J33</f>
        <v>0</v>
      </c>
      <c r="O33" s="709"/>
    </row>
    <row r="34" spans="1:15" ht="12.75" customHeight="1">
      <c r="A34" s="32"/>
      <c r="B34" s="41">
        <f>B33+1</f>
        <v>17</v>
      </c>
      <c r="C34" s="32"/>
      <c r="D34" s="468">
        <f>D33-D32</f>
        <v>-805398</v>
      </c>
      <c r="E34" s="32"/>
      <c r="F34" s="41"/>
      <c r="G34" s="468">
        <f>G33-G32</f>
        <v>-1037191</v>
      </c>
      <c r="H34" s="468"/>
      <c r="I34" s="1375"/>
      <c r="J34" s="468">
        <f>J33-J32</f>
        <v>-3790</v>
      </c>
      <c r="K34" s="468"/>
      <c r="L34" s="32"/>
      <c r="M34" s="1375"/>
      <c r="N34" s="468">
        <f>N33-N32</f>
        <v>-1040981</v>
      </c>
      <c r="O34" s="767"/>
    </row>
    <row r="35" spans="1:15" ht="12.75" customHeight="1">
      <c r="A35" s="50" t="s">
        <v>414</v>
      </c>
      <c r="B35" s="1248"/>
      <c r="C35" s="115"/>
      <c r="D35" s="1339"/>
      <c r="E35" s="115"/>
      <c r="F35" s="1248"/>
      <c r="G35" s="1339"/>
      <c r="H35" s="1339"/>
      <c r="I35" s="1029"/>
      <c r="J35" s="1339"/>
      <c r="K35" s="466"/>
      <c r="L35" s="18"/>
      <c r="M35" s="511"/>
      <c r="N35" s="466"/>
      <c r="O35" s="466"/>
    </row>
    <row r="36" spans="1:15" ht="12.75" customHeight="1">
      <c r="A36" s="50" t="s">
        <v>416</v>
      </c>
      <c r="B36" s="42"/>
      <c r="C36" s="18"/>
      <c r="D36" s="466"/>
      <c r="E36" s="18"/>
      <c r="F36" s="42"/>
      <c r="G36" s="466"/>
      <c r="H36" s="466"/>
      <c r="I36" s="511"/>
      <c r="J36" s="466"/>
      <c r="K36" s="466"/>
      <c r="L36" s="18"/>
      <c r="M36" s="511"/>
      <c r="N36" s="466"/>
      <c r="O36" s="466"/>
    </row>
    <row r="37" spans="1:15" ht="12.75" customHeight="1">
      <c r="A37" s="50" t="s">
        <v>415</v>
      </c>
      <c r="B37" s="42"/>
      <c r="C37" s="18"/>
      <c r="D37" s="466"/>
      <c r="E37" s="18"/>
      <c r="F37" s="42"/>
      <c r="G37" s="466"/>
      <c r="H37" s="466"/>
      <c r="I37" s="511"/>
      <c r="J37" s="466"/>
      <c r="K37" s="466"/>
      <c r="L37" s="18"/>
      <c r="M37" s="511"/>
      <c r="N37" s="466"/>
      <c r="O37" s="466"/>
    </row>
    <row r="38" spans="1:15" ht="12.75">
      <c r="A38" s="18" t="s">
        <v>536</v>
      </c>
      <c r="B38" s="205">
        <f>B34+1</f>
        <v>18</v>
      </c>
      <c r="D38" s="90">
        <v>-107739</v>
      </c>
      <c r="F38" s="205"/>
      <c r="G38" s="90">
        <v>-117714</v>
      </c>
      <c r="H38" s="90"/>
      <c r="I38" s="205"/>
      <c r="J38" s="27">
        <v>-240000</v>
      </c>
      <c r="M38" s="205"/>
      <c r="N38" s="27">
        <f>G38+J38</f>
        <v>-357714</v>
      </c>
      <c r="O38" s="27"/>
    </row>
    <row r="39" spans="1:15" ht="12.75">
      <c r="A39" s="18" t="s">
        <v>417</v>
      </c>
      <c r="B39" s="205">
        <f>B38+1</f>
        <v>19</v>
      </c>
      <c r="F39" s="205"/>
      <c r="I39" s="205"/>
      <c r="J39" s="2">
        <v>74929</v>
      </c>
      <c r="M39" s="205"/>
      <c r="N39" s="27">
        <f>G39+J39</f>
        <v>74929</v>
      </c>
      <c r="O39" s="45"/>
    </row>
    <row r="40" spans="1:15" ht="12.75">
      <c r="A40" s="32"/>
      <c r="B40" s="1375">
        <f>B39+1</f>
        <v>20</v>
      </c>
      <c r="C40" s="32"/>
      <c r="D40" s="1376">
        <f>SUM(D38:D39)</f>
        <v>-107739</v>
      </c>
      <c r="E40" s="32"/>
      <c r="F40" s="1375"/>
      <c r="G40" s="1376">
        <f>SUM(G38:G39)</f>
        <v>-117714</v>
      </c>
      <c r="H40" s="35"/>
      <c r="I40" s="1375"/>
      <c r="J40" s="1376">
        <f>SUM(J38:J39)</f>
        <v>-165071</v>
      </c>
      <c r="K40" s="32"/>
      <c r="L40" s="32"/>
      <c r="M40" s="1375"/>
      <c r="N40" s="1376">
        <f>SUM(N38:N39)</f>
        <v>-282785</v>
      </c>
      <c r="O40" s="1376"/>
    </row>
    <row r="41" spans="1:13" ht="12.75">
      <c r="A41" s="20" t="s">
        <v>1165</v>
      </c>
      <c r="B41" s="205"/>
      <c r="F41" s="205"/>
      <c r="I41" s="205"/>
      <c r="M41" s="205"/>
    </row>
    <row r="42" spans="1:15" ht="12.75">
      <c r="A42" s="1" t="s">
        <v>1166</v>
      </c>
      <c r="B42" s="205">
        <f>B40+1</f>
        <v>21</v>
      </c>
      <c r="D42" s="90">
        <v>4122500</v>
      </c>
      <c r="F42" s="205"/>
      <c r="G42" s="90">
        <v>1408200</v>
      </c>
      <c r="H42" s="90"/>
      <c r="I42" s="205"/>
      <c r="J42" s="2">
        <v>40000</v>
      </c>
      <c r="M42" s="205"/>
      <c r="N42" s="26">
        <f>G42+J42</f>
        <v>1448200</v>
      </c>
      <c r="O42" s="26"/>
    </row>
    <row r="43" spans="1:15" ht="12.75">
      <c r="A43" s="1" t="s">
        <v>243</v>
      </c>
      <c r="B43" s="205">
        <f>B42+1</f>
        <v>22</v>
      </c>
      <c r="C43" s="62" t="s">
        <v>666</v>
      </c>
      <c r="D43" s="90">
        <v>242500</v>
      </c>
      <c r="E43" s="62" t="s">
        <v>667</v>
      </c>
      <c r="F43" s="62" t="s">
        <v>666</v>
      </c>
      <c r="G43" s="90">
        <v>947509</v>
      </c>
      <c r="H43" s="62" t="s">
        <v>667</v>
      </c>
      <c r="I43" s="62" t="s">
        <v>666</v>
      </c>
      <c r="K43" s="62" t="s">
        <v>667</v>
      </c>
      <c r="L43" s="62" t="s">
        <v>683</v>
      </c>
      <c r="M43" s="62" t="s">
        <v>666</v>
      </c>
      <c r="N43" s="26">
        <f>G43+J43</f>
        <v>947509</v>
      </c>
      <c r="O43" s="62" t="s">
        <v>667</v>
      </c>
    </row>
    <row r="44" spans="1:15" ht="12.75">
      <c r="A44" s="1" t="s">
        <v>1167</v>
      </c>
      <c r="B44" s="205">
        <f>B43+1</f>
        <v>23</v>
      </c>
      <c r="D44" s="90">
        <v>-2647500</v>
      </c>
      <c r="F44" s="205"/>
      <c r="G44" s="90">
        <v>-840500</v>
      </c>
      <c r="H44" s="90"/>
      <c r="I44" s="205"/>
      <c r="M44" s="205"/>
      <c r="N44" s="26">
        <f>G44+J44</f>
        <v>-840500</v>
      </c>
      <c r="O44" s="26"/>
    </row>
    <row r="45" spans="1:13" ht="12.75">
      <c r="A45" s="18" t="s">
        <v>680</v>
      </c>
      <c r="B45" s="205"/>
      <c r="F45" s="205"/>
      <c r="I45" s="205"/>
      <c r="M45" s="205"/>
    </row>
    <row r="46" spans="1:13" ht="12.75">
      <c r="A46" s="18" t="s">
        <v>285</v>
      </c>
      <c r="D46" s="90"/>
      <c r="F46" s="205"/>
      <c r="I46" s="205"/>
      <c r="M46" s="205"/>
    </row>
    <row r="47" spans="1:14" ht="12.75">
      <c r="A47" s="18" t="s">
        <v>286</v>
      </c>
      <c r="B47" s="205">
        <f>B44+1</f>
        <v>24</v>
      </c>
      <c r="D47" s="90">
        <v>-54088</v>
      </c>
      <c r="F47" s="205"/>
      <c r="G47" s="90">
        <v>11066</v>
      </c>
      <c r="I47" s="205"/>
      <c r="M47" s="205"/>
      <c r="N47" s="26">
        <f>G47+J47</f>
        <v>11066</v>
      </c>
    </row>
    <row r="48" spans="1:15" ht="12.75">
      <c r="A48" s="18" t="s">
        <v>1168</v>
      </c>
      <c r="B48" s="205">
        <f>B47+1</f>
        <v>25</v>
      </c>
      <c r="F48" s="205"/>
      <c r="I48" s="205"/>
      <c r="M48" s="205"/>
      <c r="O48" s="45"/>
    </row>
    <row r="49" spans="1:15" ht="12.75">
      <c r="A49" s="32"/>
      <c r="B49" s="1375">
        <f>B48+1</f>
        <v>26</v>
      </c>
      <c r="C49" s="32"/>
      <c r="D49" s="35">
        <f>D42+D44+D47+D48-D43</f>
        <v>1178412</v>
      </c>
      <c r="E49" s="32"/>
      <c r="F49" s="1375"/>
      <c r="G49" s="35">
        <f>G42+G44+G47+G48-G43</f>
        <v>-368743</v>
      </c>
      <c r="H49" s="35"/>
      <c r="I49" s="1375"/>
      <c r="J49" s="35">
        <f>J42+J44+J47+J48-J43</f>
        <v>40000</v>
      </c>
      <c r="K49" s="32"/>
      <c r="L49" s="32"/>
      <c r="M49" s="1375"/>
      <c r="N49" s="35">
        <f>N42+N44+N47+N48-N43</f>
        <v>-328743</v>
      </c>
      <c r="O49" s="35"/>
    </row>
    <row r="50" spans="1:13" ht="12.75">
      <c r="A50" s="20" t="s">
        <v>418</v>
      </c>
      <c r="B50" s="205"/>
      <c r="F50" s="205"/>
      <c r="I50" s="205"/>
      <c r="M50" s="205"/>
    </row>
    <row r="51" spans="1:15" ht="12.75">
      <c r="A51" s="20" t="s">
        <v>419</v>
      </c>
      <c r="B51" s="205">
        <f>B49+1</f>
        <v>27</v>
      </c>
      <c r="D51" s="2">
        <f>D29+D34+D40+D49</f>
        <v>-68409</v>
      </c>
      <c r="F51" s="205"/>
      <c r="G51" s="2">
        <f>G29+G34+G40+G49</f>
        <v>64581</v>
      </c>
      <c r="H51" s="2"/>
      <c r="I51" s="205"/>
      <c r="J51" s="2">
        <f>J29+J34+J40+J49</f>
        <v>50013</v>
      </c>
      <c r="K51" s="2"/>
      <c r="M51" s="205"/>
      <c r="N51" s="2">
        <f>N29+N34+N40+N49</f>
        <v>114594</v>
      </c>
      <c r="O51" s="2"/>
    </row>
    <row r="52" spans="1:13" ht="12.75">
      <c r="A52" s="20"/>
      <c r="B52" s="205"/>
      <c r="F52" s="205"/>
      <c r="I52" s="205"/>
      <c r="M52" s="205"/>
    </row>
    <row r="53" spans="1:13" ht="12.75">
      <c r="A53" s="48" t="s">
        <v>420</v>
      </c>
      <c r="B53" s="205"/>
      <c r="F53" s="205"/>
      <c r="I53" s="205"/>
      <c r="M53" s="205"/>
    </row>
    <row r="54" spans="1:15" ht="12.75">
      <c r="A54" s="705" t="s">
        <v>421</v>
      </c>
      <c r="B54" s="1249">
        <f>B51+1</f>
        <v>28</v>
      </c>
      <c r="C54" s="45"/>
      <c r="D54" s="94">
        <v>346859</v>
      </c>
      <c r="E54" s="45"/>
      <c r="F54" s="1249"/>
      <c r="G54" s="94">
        <v>278450</v>
      </c>
      <c r="H54" s="94"/>
      <c r="I54" s="1249"/>
      <c r="J54" s="1377">
        <v>229630</v>
      </c>
      <c r="K54" s="1377"/>
      <c r="L54" s="45"/>
      <c r="M54" s="1249"/>
      <c r="N54" s="47">
        <f>G54+J54</f>
        <v>508080</v>
      </c>
      <c r="O54" s="47"/>
    </row>
    <row r="55" spans="2:13" ht="12.75">
      <c r="B55" s="205"/>
      <c r="F55" s="205"/>
      <c r="I55" s="205"/>
      <c r="M55" s="205"/>
    </row>
    <row r="56" spans="1:13" ht="12.75">
      <c r="A56" s="50" t="s">
        <v>422</v>
      </c>
      <c r="B56" s="205"/>
      <c r="F56" s="205"/>
      <c r="I56" s="205"/>
      <c r="M56" s="205"/>
    </row>
    <row r="57" spans="1:15" ht="15.75" customHeight="1" thickBot="1">
      <c r="A57" s="118" t="s">
        <v>423</v>
      </c>
      <c r="B57" s="510">
        <f>B54+1</f>
        <v>29</v>
      </c>
      <c r="C57" s="14"/>
      <c r="D57" s="1374">
        <f>D51+D54</f>
        <v>278450</v>
      </c>
      <c r="E57" s="14"/>
      <c r="F57" s="510"/>
      <c r="G57" s="1374">
        <f>G51+G54</f>
        <v>343031</v>
      </c>
      <c r="H57" s="1374"/>
      <c r="I57" s="510"/>
      <c r="J57" s="1374">
        <f>J51+J54</f>
        <v>279643</v>
      </c>
      <c r="K57" s="1374"/>
      <c r="L57" s="14"/>
      <c r="M57" s="510"/>
      <c r="N57" s="1374">
        <f>N51+N54</f>
        <v>622674</v>
      </c>
      <c r="O57" s="1374"/>
    </row>
    <row r="58" spans="1:2" ht="12.75">
      <c r="A58" s="48"/>
      <c r="B58" s="48"/>
    </row>
    <row r="59" spans="1:17" ht="12.75">
      <c r="A59" s="1744" t="s">
        <v>91</v>
      </c>
      <c r="B59" s="1744"/>
      <c r="C59" s="1744"/>
      <c r="D59" s="1744"/>
      <c r="E59" s="1744"/>
      <c r="F59" s="1744"/>
      <c r="G59" s="1744"/>
      <c r="H59" s="1744"/>
      <c r="I59" s="1744"/>
      <c r="J59" s="1744"/>
      <c r="K59" s="1744"/>
      <c r="L59" s="1744"/>
      <c r="M59" s="1744"/>
      <c r="N59" s="1744"/>
      <c r="O59" s="1744"/>
      <c r="P59" s="1744"/>
      <c r="Q59" s="1744"/>
    </row>
    <row r="60" spans="1:22" ht="12.75">
      <c r="A60" s="595" t="s">
        <v>11</v>
      </c>
      <c r="B60" s="595"/>
      <c r="C60" s="18"/>
      <c r="D60" s="18"/>
      <c r="E60" s="18"/>
      <c r="F60" s="18"/>
      <c r="G60" s="18"/>
      <c r="H60" s="18"/>
      <c r="I60" s="18"/>
      <c r="J60" s="18"/>
      <c r="K60" s="18"/>
      <c r="L60" s="18"/>
      <c r="M60" s="18"/>
      <c r="N60" s="18"/>
      <c r="O60" s="18"/>
      <c r="P60" s="18"/>
      <c r="Q60" s="18"/>
      <c r="R60" s="18"/>
      <c r="S60" s="18"/>
      <c r="T60" s="18"/>
      <c r="U60" s="18"/>
      <c r="V60" s="18"/>
    </row>
    <row r="61" spans="1:22" ht="12.75" customHeight="1">
      <c r="A61" s="1731" t="s">
        <v>424</v>
      </c>
      <c r="B61" s="1731"/>
      <c r="C61" s="1731"/>
      <c r="D61" s="1731"/>
      <c r="E61" s="1731"/>
      <c r="F61" s="1731"/>
      <c r="G61" s="1731"/>
      <c r="H61" s="1731"/>
      <c r="I61" s="1731"/>
      <c r="J61" s="1731"/>
      <c r="K61" s="1731"/>
      <c r="L61" s="1731"/>
      <c r="M61" s="1731"/>
      <c r="N61" s="1731"/>
      <c r="O61" s="157"/>
      <c r="P61" s="131"/>
      <c r="Q61" s="131"/>
      <c r="R61" s="131"/>
      <c r="S61" s="131"/>
      <c r="T61" s="131"/>
      <c r="U61" s="131"/>
      <c r="V61" s="131"/>
    </row>
    <row r="62" ht="12.75">
      <c r="A62" s="1" t="s">
        <v>425</v>
      </c>
    </row>
  </sheetData>
  <sheetProtection/>
  <mergeCells count="7">
    <mergeCell ref="A3:N3"/>
    <mergeCell ref="A4:N4"/>
    <mergeCell ref="A59:Q59"/>
    <mergeCell ref="A61:N61"/>
    <mergeCell ref="A5:N5"/>
    <mergeCell ref="L8:L9"/>
    <mergeCell ref="G7:N7"/>
  </mergeCells>
  <printOptions/>
  <pageMargins left="0.3937007874015748" right="0.3937007874015748" top="0.5905511811023623" bottom="0.3937007874015748" header="0.5905511811023623" footer="0.3937007874015748"/>
  <pageSetup horizontalDpi="600" verticalDpi="600" orientation="portrait" scale="85" r:id="rId1"/>
  <headerFooter alignWithMargins="0">
    <oddHeader>&amp;L&amp;9Organisme ________________________________________&amp;R&amp;9Code géographique ____________</oddHeader>
    <oddFooter>&amp;LS12</oddFooter>
  </headerFooter>
</worksheet>
</file>

<file path=xl/worksheets/sheet13.xml><?xml version="1.0" encoding="utf-8"?>
<worksheet xmlns="http://schemas.openxmlformats.org/spreadsheetml/2006/main" xmlns:r="http://schemas.openxmlformats.org/officeDocument/2006/relationships">
  <sheetPr codeName="Feuil54"/>
  <dimension ref="A1:S849"/>
  <sheetViews>
    <sheetView zoomScalePageLayoutView="0" workbookViewId="0" topLeftCell="D16">
      <selection activeCell="P36" sqref="P36"/>
    </sheetView>
  </sheetViews>
  <sheetFormatPr defaultColWidth="11.421875" defaultRowHeight="12.75"/>
  <cols>
    <col min="1" max="1" width="2.421875" style="30" customWidth="1"/>
    <col min="2" max="2" width="43.421875" style="30" customWidth="1"/>
    <col min="3" max="3" width="2.421875" style="30" customWidth="1"/>
    <col min="4" max="4" width="13.7109375" style="30" customWidth="1"/>
    <col min="5" max="5" width="1.7109375" style="661" customWidth="1"/>
    <col min="6" max="6" width="13.7109375" style="55" customWidth="1"/>
    <col min="7" max="7" width="1.7109375" style="55" customWidth="1"/>
    <col min="8" max="8" width="13.7109375" style="55" customWidth="1"/>
    <col min="9" max="9" width="1.7109375" style="55" customWidth="1"/>
    <col min="10" max="10" width="13.7109375" style="55" customWidth="1"/>
    <col min="11" max="11" width="1.57421875" style="55" customWidth="1"/>
    <col min="12" max="12" width="10.421875" style="55" customWidth="1"/>
    <col min="13" max="13" width="1.7109375" style="55" customWidth="1"/>
    <col min="14" max="14" width="13.7109375" style="55" customWidth="1"/>
    <col min="15" max="15" width="2.7109375" style="28" customWidth="1"/>
    <col min="16" max="16" width="15.7109375" style="28" customWidth="1"/>
    <col min="17" max="16384" width="11.421875" style="30" customWidth="1"/>
  </cols>
  <sheetData>
    <row r="1" ht="12.75" customHeight="1">
      <c r="A1" s="1732" t="s">
        <v>1186</v>
      </c>
    </row>
    <row r="2" ht="12.75">
      <c r="A2" s="1732"/>
    </row>
    <row r="3" spans="1:14" ht="14.25" customHeight="1">
      <c r="A3" s="1732"/>
      <c r="B3" s="1724" t="s">
        <v>474</v>
      </c>
      <c r="C3" s="1724"/>
      <c r="D3" s="1724"/>
      <c r="E3" s="1724"/>
      <c r="F3" s="1724"/>
      <c r="G3" s="1724"/>
      <c r="H3" s="1724"/>
      <c r="I3" s="1724"/>
      <c r="J3" s="1724"/>
      <c r="K3" s="1724"/>
      <c r="L3" s="1724"/>
      <c r="M3" s="1724"/>
      <c r="N3" s="1724"/>
    </row>
    <row r="4" spans="1:14" ht="14.25" customHeight="1">
      <c r="A4" s="662"/>
      <c r="B4" s="1724" t="s">
        <v>1114</v>
      </c>
      <c r="C4" s="1724"/>
      <c r="D4" s="1724"/>
      <c r="E4" s="1724"/>
      <c r="F4" s="1724"/>
      <c r="G4" s="1724"/>
      <c r="H4" s="1724"/>
      <c r="I4" s="1724"/>
      <c r="J4" s="1724"/>
      <c r="K4" s="1724"/>
      <c r="L4" s="1724"/>
      <c r="M4" s="1724"/>
      <c r="N4" s="1724"/>
    </row>
    <row r="5" spans="2:14" ht="14.25" customHeight="1">
      <c r="B5" s="1724" t="s">
        <v>1047</v>
      </c>
      <c r="C5" s="1724"/>
      <c r="D5" s="1724"/>
      <c r="E5" s="1724"/>
      <c r="F5" s="1724"/>
      <c r="G5" s="1724"/>
      <c r="H5" s="1724"/>
      <c r="I5" s="1724"/>
      <c r="J5" s="1724"/>
      <c r="K5" s="1724"/>
      <c r="L5" s="1724"/>
      <c r="M5" s="1724"/>
      <c r="N5" s="1724"/>
    </row>
    <row r="6" spans="2:14" ht="14.25" customHeight="1">
      <c r="B6" s="548"/>
      <c r="C6" s="548"/>
      <c r="D6" s="548"/>
      <c r="E6" s="548"/>
      <c r="F6" s="130"/>
      <c r="G6" s="548"/>
      <c r="H6" s="548"/>
      <c r="I6" s="663"/>
      <c r="J6" s="663"/>
      <c r="K6" s="663"/>
      <c r="L6" s="663"/>
      <c r="M6" s="663"/>
      <c r="N6" s="69"/>
    </row>
    <row r="7" spans="2:16" ht="13.5" customHeight="1">
      <c r="B7" s="664"/>
      <c r="C7" s="664"/>
      <c r="D7" s="549" t="s">
        <v>468</v>
      </c>
      <c r="E7" s="69"/>
      <c r="F7" s="665" t="s">
        <v>809</v>
      </c>
      <c r="G7" s="663"/>
      <c r="H7" s="1727" t="s">
        <v>467</v>
      </c>
      <c r="I7" s="1727"/>
      <c r="J7" s="1727"/>
      <c r="K7" s="1727"/>
      <c r="L7" s="1727"/>
      <c r="M7" s="1727"/>
      <c r="N7" s="1727"/>
      <c r="P7" s="548"/>
    </row>
    <row r="8" spans="2:16" ht="12.75" customHeight="1">
      <c r="B8" s="666"/>
      <c r="C8" s="666"/>
      <c r="D8" s="548" t="s">
        <v>44</v>
      </c>
      <c r="E8" s="69"/>
      <c r="F8" s="667" t="s">
        <v>1115</v>
      </c>
      <c r="G8" s="668"/>
      <c r="H8" s="667" t="s">
        <v>44</v>
      </c>
      <c r="I8" s="669"/>
      <c r="J8" s="667" t="s">
        <v>45</v>
      </c>
      <c r="K8" s="663"/>
      <c r="L8" s="1720" t="s">
        <v>866</v>
      </c>
      <c r="M8" s="663"/>
      <c r="N8" s="667" t="s">
        <v>46</v>
      </c>
      <c r="P8" s="548"/>
    </row>
    <row r="9" spans="2:16" ht="15" customHeight="1" thickBot="1">
      <c r="B9" s="670"/>
      <c r="C9" s="670"/>
      <c r="D9" s="591" t="s">
        <v>47</v>
      </c>
      <c r="E9" s="440"/>
      <c r="F9" s="543" t="s">
        <v>47</v>
      </c>
      <c r="G9" s="543"/>
      <c r="H9" s="543" t="s">
        <v>47</v>
      </c>
      <c r="I9" s="543"/>
      <c r="J9" s="543" t="s">
        <v>48</v>
      </c>
      <c r="K9" s="543"/>
      <c r="L9" s="1725"/>
      <c r="M9" s="543"/>
      <c r="N9" s="643" t="s">
        <v>1393</v>
      </c>
      <c r="P9" s="61"/>
    </row>
    <row r="10" spans="2:14" ht="12" customHeight="1">
      <c r="B10" s="50"/>
      <c r="C10" s="50"/>
      <c r="D10" s="50"/>
      <c r="E10" s="130"/>
      <c r="F10" s="667"/>
      <c r="G10" s="667"/>
      <c r="H10" s="667"/>
      <c r="I10" s="667"/>
      <c r="J10" s="667"/>
      <c r="K10" s="667"/>
      <c r="L10" s="667"/>
      <c r="M10" s="667"/>
      <c r="N10" s="667"/>
    </row>
    <row r="11" spans="1:16" ht="12" customHeight="1">
      <c r="A11" s="661"/>
      <c r="B11" s="4" t="s">
        <v>1116</v>
      </c>
      <c r="C11" s="21">
        <v>1</v>
      </c>
      <c r="D11" s="1276">
        <v>1370366</v>
      </c>
      <c r="F11" s="55">
        <v>1419942</v>
      </c>
      <c r="G11" s="21"/>
      <c r="H11" s="1276">
        <v>1438410</v>
      </c>
      <c r="I11" s="21"/>
      <c r="J11" s="1276">
        <v>416595</v>
      </c>
      <c r="K11" s="72"/>
      <c r="L11" s="72"/>
      <c r="M11" s="21"/>
      <c r="N11" s="1276">
        <f>H11+J11-L11</f>
        <v>1855005</v>
      </c>
      <c r="P11" s="736"/>
    </row>
    <row r="12" spans="1:14" ht="12" customHeight="1">
      <c r="A12" s="661"/>
      <c r="B12" s="4"/>
      <c r="C12" s="21"/>
      <c r="D12" s="1276"/>
      <c r="G12" s="21"/>
      <c r="H12" s="1276"/>
      <c r="I12" s="21"/>
      <c r="J12" s="1276"/>
      <c r="K12" s="72"/>
      <c r="L12" s="72"/>
      <c r="M12" s="21"/>
      <c r="N12" s="1276"/>
    </row>
    <row r="13" spans="1:16" ht="12" customHeight="1">
      <c r="A13" s="661"/>
      <c r="B13" s="4" t="s">
        <v>482</v>
      </c>
      <c r="C13" s="21">
        <f>C11+1</f>
        <v>2</v>
      </c>
      <c r="D13" s="1276">
        <v>268435</v>
      </c>
      <c r="F13" s="55">
        <v>364622</v>
      </c>
      <c r="G13" s="21"/>
      <c r="H13" s="1276">
        <v>377272</v>
      </c>
      <c r="I13" s="21"/>
      <c r="J13" s="1276">
        <v>77070</v>
      </c>
      <c r="K13" s="72"/>
      <c r="L13" s="72"/>
      <c r="M13" s="21"/>
      <c r="N13" s="1276">
        <f>H13+J13-L13</f>
        <v>454342</v>
      </c>
      <c r="P13" s="736"/>
    </row>
    <row r="14" spans="1:16" ht="12" customHeight="1">
      <c r="A14" s="661"/>
      <c r="B14" s="28"/>
      <c r="C14" s="21"/>
      <c r="D14" s="547"/>
      <c r="G14" s="21"/>
      <c r="H14" s="547"/>
      <c r="I14" s="21"/>
      <c r="J14" s="547"/>
      <c r="K14" s="547"/>
      <c r="L14" s="547"/>
      <c r="M14" s="21"/>
      <c r="N14" s="1277"/>
      <c r="P14" s="736"/>
    </row>
    <row r="15" spans="1:16" ht="12" customHeight="1">
      <c r="A15" s="661"/>
      <c r="B15" s="50" t="s">
        <v>1185</v>
      </c>
      <c r="C15" s="21">
        <f>C13+1</f>
        <v>3</v>
      </c>
      <c r="D15" s="113">
        <v>1754858</v>
      </c>
      <c r="F15" s="55">
        <f>2203350</f>
        <v>2203350</v>
      </c>
      <c r="G15" s="21"/>
      <c r="H15" s="113">
        <v>1654743</v>
      </c>
      <c r="I15" s="21"/>
      <c r="J15" s="113">
        <v>317464</v>
      </c>
      <c r="K15" s="113"/>
      <c r="L15" s="113"/>
      <c r="M15" s="21"/>
      <c r="N15" s="1276">
        <f>H15+J15-L15</f>
        <v>1972207</v>
      </c>
      <c r="P15" s="736"/>
    </row>
    <row r="16" spans="1:16" ht="12.75">
      <c r="A16" s="661"/>
      <c r="C16" s="661"/>
      <c r="D16" s="1277"/>
      <c r="G16" s="661"/>
      <c r="H16" s="1277"/>
      <c r="I16" s="661"/>
      <c r="J16" s="1277"/>
      <c r="M16" s="661"/>
      <c r="N16" s="1277"/>
      <c r="P16" s="736"/>
    </row>
    <row r="17" spans="1:16" ht="12" customHeight="1">
      <c r="A17" s="661"/>
      <c r="B17" s="50" t="s">
        <v>239</v>
      </c>
      <c r="C17" s="21"/>
      <c r="D17" s="1276"/>
      <c r="G17" s="21"/>
      <c r="H17" s="1276"/>
      <c r="I17" s="21"/>
      <c r="J17" s="296"/>
      <c r="K17" s="130"/>
      <c r="L17" s="130"/>
      <c r="M17" s="21"/>
      <c r="N17" s="1276"/>
      <c r="P17" s="736"/>
    </row>
    <row r="18" spans="1:16" ht="12" customHeight="1">
      <c r="A18" s="661"/>
      <c r="B18" s="28" t="s">
        <v>1117</v>
      </c>
      <c r="C18" s="21"/>
      <c r="D18" s="1276"/>
      <c r="G18" s="21"/>
      <c r="H18" s="1276"/>
      <c r="I18" s="21"/>
      <c r="J18" s="291"/>
      <c r="K18" s="661"/>
      <c r="L18" s="661"/>
      <c r="M18" s="21"/>
      <c r="N18" s="296"/>
      <c r="P18" s="736"/>
    </row>
    <row r="19" spans="1:16" ht="12.75">
      <c r="A19" s="661"/>
      <c r="B19" s="28" t="s">
        <v>1118</v>
      </c>
      <c r="C19" s="21"/>
      <c r="D19" s="1276"/>
      <c r="G19" s="21"/>
      <c r="H19" s="1276"/>
      <c r="I19" s="21"/>
      <c r="J19" s="296"/>
      <c r="K19" s="130"/>
      <c r="L19" s="130"/>
      <c r="M19" s="21"/>
      <c r="N19" s="737"/>
      <c r="P19" s="736"/>
    </row>
    <row r="20" spans="1:16" ht="12.75">
      <c r="A20" s="661"/>
      <c r="B20" s="28" t="s">
        <v>1119</v>
      </c>
      <c r="C20" s="671">
        <f>C15+1</f>
        <v>4</v>
      </c>
      <c r="D20" s="1277">
        <v>150274</v>
      </c>
      <c r="F20" s="55">
        <v>268585</v>
      </c>
      <c r="G20" s="671"/>
      <c r="H20" s="1277">
        <v>301772</v>
      </c>
      <c r="I20" s="671"/>
      <c r="J20" s="1278"/>
      <c r="K20" s="30"/>
      <c r="L20" s="30"/>
      <c r="M20" s="671"/>
      <c r="N20" s="1276">
        <f>H20+J20-L20</f>
        <v>301772</v>
      </c>
      <c r="P20" s="736"/>
    </row>
    <row r="21" spans="1:16" ht="12.75">
      <c r="A21" s="661"/>
      <c r="B21" s="28" t="s">
        <v>530</v>
      </c>
      <c r="C21" s="21">
        <f>C20+1</f>
        <v>5</v>
      </c>
      <c r="D21" s="1277">
        <v>2046</v>
      </c>
      <c r="G21" s="671"/>
      <c r="H21" s="1277">
        <v>11327</v>
      </c>
      <c r="I21" s="671"/>
      <c r="J21" s="1278"/>
      <c r="K21" s="30"/>
      <c r="L21" s="30"/>
      <c r="M21" s="671"/>
      <c r="N21" s="1276">
        <f>H21+J21-L21</f>
        <v>11327</v>
      </c>
      <c r="P21" s="736"/>
    </row>
    <row r="22" spans="1:16" ht="12.75">
      <c r="A22" s="661"/>
      <c r="B22" s="28" t="s">
        <v>916</v>
      </c>
      <c r="C22" s="21">
        <f>C21+1</f>
        <v>6</v>
      </c>
      <c r="D22" s="1277">
        <v>28561</v>
      </c>
      <c r="G22" s="671"/>
      <c r="H22" s="1277">
        <v>50051</v>
      </c>
      <c r="I22" s="671"/>
      <c r="J22" s="1278"/>
      <c r="K22" s="30"/>
      <c r="L22" s="30"/>
      <c r="M22" s="671"/>
      <c r="N22" s="1276">
        <f>H22+J22-L22</f>
        <v>50051</v>
      </c>
      <c r="P22" s="736"/>
    </row>
    <row r="23" spans="1:16" ht="12.75">
      <c r="A23" s="661"/>
      <c r="B23" s="28" t="s">
        <v>531</v>
      </c>
      <c r="C23" s="21">
        <f>C22+1</f>
        <v>7</v>
      </c>
      <c r="D23" s="1596"/>
      <c r="E23" s="1597"/>
      <c r="F23" s="55">
        <v>1000</v>
      </c>
      <c r="G23" s="1598"/>
      <c r="H23" s="1596"/>
      <c r="I23" s="1598"/>
      <c r="J23" s="1596"/>
      <c r="K23" s="1599"/>
      <c r="L23" s="1599"/>
      <c r="M23" s="1598"/>
      <c r="N23" s="474"/>
      <c r="P23" s="736"/>
    </row>
    <row r="24" spans="1:16" ht="12.75">
      <c r="A24" s="661"/>
      <c r="B24" s="28" t="s">
        <v>532</v>
      </c>
      <c r="C24" s="21">
        <f>C23+1</f>
        <v>8</v>
      </c>
      <c r="D24" s="1278">
        <v>53609</v>
      </c>
      <c r="G24" s="21"/>
      <c r="H24" s="1278">
        <v>28261</v>
      </c>
      <c r="I24" s="21"/>
      <c r="J24" s="1278">
        <v>280</v>
      </c>
      <c r="K24" s="30"/>
      <c r="L24" s="30"/>
      <c r="M24" s="21"/>
      <c r="N24" s="1276">
        <f>H24+J24-L24</f>
        <v>28541</v>
      </c>
      <c r="P24" s="736"/>
    </row>
    <row r="25" spans="1:16" ht="12.75">
      <c r="A25" s="661"/>
      <c r="D25" s="291"/>
      <c r="G25" s="30"/>
      <c r="H25" s="291"/>
      <c r="I25" s="30"/>
      <c r="J25" s="291"/>
      <c r="K25" s="30"/>
      <c r="L25" s="30"/>
      <c r="M25" s="30"/>
      <c r="N25" s="291"/>
      <c r="P25" s="736"/>
    </row>
    <row r="26" spans="1:16" ht="12.75">
      <c r="A26" s="661"/>
      <c r="B26" s="50" t="s">
        <v>533</v>
      </c>
      <c r="C26" s="21"/>
      <c r="D26" s="291"/>
      <c r="G26" s="21"/>
      <c r="H26" s="291"/>
      <c r="I26" s="21"/>
      <c r="J26" s="291"/>
      <c r="K26" s="30"/>
      <c r="L26" s="30"/>
      <c r="M26" s="21"/>
      <c r="N26" s="291"/>
      <c r="P26" s="736"/>
    </row>
    <row r="27" spans="1:16" ht="12.75">
      <c r="A27" s="661"/>
      <c r="B27" s="28" t="s">
        <v>939</v>
      </c>
      <c r="C27" s="21"/>
      <c r="D27" s="291"/>
      <c r="G27" s="21"/>
      <c r="H27" s="291"/>
      <c r="I27" s="21"/>
      <c r="J27" s="291"/>
      <c r="K27" s="30"/>
      <c r="L27" s="30"/>
      <c r="M27" s="21"/>
      <c r="N27" s="291"/>
      <c r="P27" s="736"/>
    </row>
    <row r="28" spans="1:16" ht="12.75">
      <c r="A28" s="661"/>
      <c r="B28" s="28" t="s">
        <v>437</v>
      </c>
      <c r="C28" s="21">
        <f>C24+1</f>
        <v>9</v>
      </c>
      <c r="D28" s="1278"/>
      <c r="F28" s="55">
        <v>78570</v>
      </c>
      <c r="G28" s="21"/>
      <c r="H28" s="1278"/>
      <c r="I28" s="21"/>
      <c r="J28" s="1278"/>
      <c r="K28" s="30"/>
      <c r="L28" s="30"/>
      <c r="M28" s="21"/>
      <c r="N28" s="1276"/>
      <c r="P28" s="736"/>
    </row>
    <row r="29" spans="1:16" ht="12.75">
      <c r="A29" s="661"/>
      <c r="B29" s="28" t="s">
        <v>438</v>
      </c>
      <c r="C29" s="21">
        <f>C28+1</f>
        <v>10</v>
      </c>
      <c r="D29" s="1278">
        <v>580773</v>
      </c>
      <c r="F29" s="55">
        <v>89430</v>
      </c>
      <c r="G29" s="21"/>
      <c r="H29" s="1278">
        <v>800669</v>
      </c>
      <c r="I29" s="21"/>
      <c r="J29" s="1278"/>
      <c r="K29" s="30"/>
      <c r="L29" s="30"/>
      <c r="M29" s="21"/>
      <c r="N29" s="1276">
        <f>H29+J29-L29</f>
        <v>800669</v>
      </c>
      <c r="P29" s="736"/>
    </row>
    <row r="30" spans="1:16" ht="12.75">
      <c r="A30" s="661"/>
      <c r="B30" s="28" t="s">
        <v>439</v>
      </c>
      <c r="C30" s="21">
        <f>C29+1</f>
        <v>11</v>
      </c>
      <c r="D30" s="1278">
        <v>1436883</v>
      </c>
      <c r="F30" s="55">
        <v>793583</v>
      </c>
      <c r="G30" s="21"/>
      <c r="H30" s="1278">
        <v>911019</v>
      </c>
      <c r="I30" s="21"/>
      <c r="J30" s="1278">
        <v>458765</v>
      </c>
      <c r="K30" s="30"/>
      <c r="L30" s="1278">
        <v>722525</v>
      </c>
      <c r="M30" s="21"/>
      <c r="N30" s="1276">
        <f>H30+J30-L30</f>
        <v>647259</v>
      </c>
      <c r="P30" s="736"/>
    </row>
    <row r="31" spans="1:16" ht="12.75">
      <c r="A31" s="661"/>
      <c r="B31" s="28"/>
      <c r="C31" s="21"/>
      <c r="D31" s="291"/>
      <c r="G31" s="21"/>
      <c r="H31" s="291"/>
      <c r="I31" s="21"/>
      <c r="J31" s="291"/>
      <c r="K31" s="30"/>
      <c r="L31" s="30"/>
      <c r="M31" s="21"/>
      <c r="N31" s="291"/>
      <c r="P31" s="736"/>
    </row>
    <row r="32" spans="1:16" ht="12.75">
      <c r="A32" s="661"/>
      <c r="B32" s="50" t="s">
        <v>990</v>
      </c>
      <c r="C32" s="21">
        <f>C30+1</f>
        <v>12</v>
      </c>
      <c r="D32" s="1278">
        <v>525751</v>
      </c>
      <c r="F32" s="55">
        <v>501397</v>
      </c>
      <c r="G32" s="21"/>
      <c r="H32" s="1278">
        <v>690894</v>
      </c>
      <c r="I32" s="21"/>
      <c r="J32" s="1278">
        <v>10992</v>
      </c>
      <c r="K32" s="30"/>
      <c r="L32" s="30"/>
      <c r="M32" s="21"/>
      <c r="N32" s="1276">
        <f>H32+J32-L32</f>
        <v>701886</v>
      </c>
      <c r="P32" s="736"/>
    </row>
    <row r="33" spans="1:16" ht="12.75">
      <c r="A33" s="661"/>
      <c r="B33" s="28"/>
      <c r="C33" s="21"/>
      <c r="D33" s="291"/>
      <c r="G33" s="21"/>
      <c r="H33" s="291"/>
      <c r="I33" s="21"/>
      <c r="J33" s="291"/>
      <c r="K33" s="30"/>
      <c r="L33" s="30"/>
      <c r="M33" s="21"/>
      <c r="N33" s="291"/>
      <c r="P33" s="736"/>
    </row>
    <row r="34" spans="1:16" ht="12.75">
      <c r="A34" s="661"/>
      <c r="B34" s="44" t="s">
        <v>680</v>
      </c>
      <c r="C34" s="477">
        <f>C32+1</f>
        <v>13</v>
      </c>
      <c r="D34" s="1274">
        <v>235000</v>
      </c>
      <c r="E34" s="305"/>
      <c r="F34" s="1644"/>
      <c r="G34" s="477"/>
      <c r="H34" s="1274">
        <v>434000</v>
      </c>
      <c r="I34" s="477"/>
      <c r="J34" s="1274">
        <v>11212</v>
      </c>
      <c r="K34" s="52"/>
      <c r="L34" s="52"/>
      <c r="M34" s="477"/>
      <c r="N34" s="1255">
        <f>H34+J34-L34</f>
        <v>445212</v>
      </c>
      <c r="P34" s="736"/>
    </row>
    <row r="35" spans="1:16" ht="12.75">
      <c r="A35" s="661"/>
      <c r="D35" s="291"/>
      <c r="F35" s="291"/>
      <c r="G35" s="30"/>
      <c r="H35" s="291"/>
      <c r="I35" s="30"/>
      <c r="J35" s="291"/>
      <c r="K35" s="30"/>
      <c r="L35" s="30"/>
      <c r="M35" s="30"/>
      <c r="N35" s="291"/>
      <c r="P35" s="736"/>
    </row>
    <row r="36" spans="1:16" ht="13.5" thickBot="1">
      <c r="A36" s="661"/>
      <c r="B36" s="331"/>
      <c r="C36" s="525">
        <f>C34+1</f>
        <v>14</v>
      </c>
      <c r="D36" s="1279">
        <f>SUM(D11:D34)</f>
        <v>6406556</v>
      </c>
      <c r="E36" s="440"/>
      <c r="F36" s="1279">
        <f>SUM(F11:F34)</f>
        <v>5720479</v>
      </c>
      <c r="G36" s="525"/>
      <c r="H36" s="1279">
        <f>SUM(H11:H34)</f>
        <v>6698418</v>
      </c>
      <c r="I36" s="525"/>
      <c r="J36" s="1279">
        <f>SUM(J11:J34)</f>
        <v>1292378</v>
      </c>
      <c r="K36" s="331"/>
      <c r="L36" s="1279">
        <f>SUM(L11:L34)</f>
        <v>722525</v>
      </c>
      <c r="M36" s="525"/>
      <c r="N36" s="1279">
        <f>SUM(N11:N34)</f>
        <v>7268271</v>
      </c>
      <c r="P36" s="1276"/>
    </row>
    <row r="37" spans="2:16" ht="12.75">
      <c r="B37" s="28"/>
      <c r="C37" s="28"/>
      <c r="D37" s="28"/>
      <c r="E37" s="522"/>
      <c r="F37" s="1276"/>
      <c r="G37" s="522"/>
      <c r="H37" s="1276"/>
      <c r="I37" s="522"/>
      <c r="J37" s="1276"/>
      <c r="K37" s="28"/>
      <c r="L37" s="28"/>
      <c r="M37" s="522"/>
      <c r="N37" s="1276"/>
      <c r="P37" s="1276"/>
    </row>
    <row r="38" spans="2:19" ht="12.75" customHeight="1">
      <c r="B38" s="1744" t="s">
        <v>91</v>
      </c>
      <c r="C38" s="1744"/>
      <c r="D38" s="1744"/>
      <c r="E38" s="1744"/>
      <c r="F38" s="1744"/>
      <c r="G38" s="1744"/>
      <c r="H38" s="1744"/>
      <c r="I38" s="1744"/>
      <c r="J38" s="1744"/>
      <c r="K38" s="1744"/>
      <c r="L38" s="1744"/>
      <c r="M38" s="1744"/>
      <c r="N38" s="1744"/>
      <c r="O38" s="1257"/>
      <c r="P38" s="1257"/>
      <c r="Q38" s="1257"/>
      <c r="R38" s="1257"/>
      <c r="S38" s="1257"/>
    </row>
    <row r="39" spans="2:14" ht="12.75">
      <c r="B39" s="595" t="s">
        <v>11</v>
      </c>
      <c r="C39" s="595"/>
      <c r="D39" s="595"/>
      <c r="E39" s="30"/>
      <c r="F39" s="30"/>
      <c r="G39" s="30"/>
      <c r="H39" s="30"/>
      <c r="I39" s="30"/>
      <c r="J39" s="30"/>
      <c r="K39" s="30"/>
      <c r="L39" s="30"/>
      <c r="M39" s="30"/>
      <c r="N39" s="30"/>
    </row>
    <row r="40" spans="5:14" ht="12.75">
      <c r="E40" s="30"/>
      <c r="F40" s="30"/>
      <c r="G40" s="30"/>
      <c r="H40" s="30"/>
      <c r="I40" s="30"/>
      <c r="J40" s="30"/>
      <c r="K40" s="30"/>
      <c r="L40" s="30"/>
      <c r="M40" s="30"/>
      <c r="N40" s="30"/>
    </row>
    <row r="41" spans="5:14" ht="12.75">
      <c r="E41" s="30"/>
      <c r="F41" s="30"/>
      <c r="G41" s="30"/>
      <c r="H41" s="30"/>
      <c r="I41" s="30"/>
      <c r="J41" s="30"/>
      <c r="K41" s="30"/>
      <c r="L41" s="30"/>
      <c r="M41" s="30"/>
      <c r="N41" s="30"/>
    </row>
    <row r="42" spans="5:14" ht="12.75">
      <c r="E42" s="30"/>
      <c r="F42" s="30"/>
      <c r="G42" s="30"/>
      <c r="H42" s="30"/>
      <c r="I42" s="30"/>
      <c r="J42" s="30"/>
      <c r="K42" s="30"/>
      <c r="L42" s="30"/>
      <c r="M42" s="30"/>
      <c r="N42" s="30"/>
    </row>
    <row r="43" spans="5:14" ht="12.75">
      <c r="E43" s="30"/>
      <c r="F43" s="30"/>
      <c r="G43" s="30"/>
      <c r="H43" s="30"/>
      <c r="I43" s="30"/>
      <c r="J43" s="30"/>
      <c r="K43" s="30"/>
      <c r="L43" s="30"/>
      <c r="M43" s="30"/>
      <c r="N43" s="30"/>
    </row>
    <row r="44" spans="5:14" ht="12.75">
      <c r="E44" s="30"/>
      <c r="F44" s="30"/>
      <c r="G44" s="30"/>
      <c r="H44" s="30"/>
      <c r="I44" s="30"/>
      <c r="J44" s="30"/>
      <c r="K44" s="30"/>
      <c r="L44" s="30"/>
      <c r="M44" s="30"/>
      <c r="N44" s="30"/>
    </row>
    <row r="45" spans="5:14" ht="12.75">
      <c r="E45" s="30"/>
      <c r="F45" s="30"/>
      <c r="G45" s="30"/>
      <c r="H45" s="30"/>
      <c r="I45" s="30"/>
      <c r="J45" s="30"/>
      <c r="K45" s="30"/>
      <c r="L45" s="30"/>
      <c r="M45" s="30"/>
      <c r="N45" s="30"/>
    </row>
    <row r="46" spans="5:14" ht="12.75">
      <c r="E46" s="30"/>
      <c r="F46" s="30"/>
      <c r="G46" s="30"/>
      <c r="H46" s="30"/>
      <c r="I46" s="30"/>
      <c r="J46" s="30"/>
      <c r="K46" s="30"/>
      <c r="L46" s="30"/>
      <c r="M46" s="30"/>
      <c r="N46" s="30"/>
    </row>
    <row r="47" spans="5:14" ht="12.75">
      <c r="E47" s="30"/>
      <c r="F47" s="30"/>
      <c r="G47" s="30"/>
      <c r="H47" s="30"/>
      <c r="I47" s="30"/>
      <c r="J47" s="30"/>
      <c r="K47" s="30"/>
      <c r="L47" s="30"/>
      <c r="M47" s="30"/>
      <c r="N47" s="30"/>
    </row>
    <row r="48" spans="5:14" ht="12.75">
      <c r="E48" s="30"/>
      <c r="F48" s="30"/>
      <c r="G48" s="30"/>
      <c r="H48" s="30"/>
      <c r="I48" s="30"/>
      <c r="J48" s="30"/>
      <c r="K48" s="30"/>
      <c r="L48" s="30"/>
      <c r="M48" s="30"/>
      <c r="N48" s="30"/>
    </row>
    <row r="49" spans="5:14" ht="12.75">
      <c r="E49" s="30"/>
      <c r="F49" s="30"/>
      <c r="G49" s="30"/>
      <c r="H49" s="30"/>
      <c r="I49" s="30"/>
      <c r="J49" s="30"/>
      <c r="K49" s="30"/>
      <c r="L49" s="30"/>
      <c r="M49" s="30"/>
      <c r="N49" s="30"/>
    </row>
    <row r="50" spans="5:14" ht="12.75">
      <c r="E50" s="30"/>
      <c r="F50" s="30"/>
      <c r="G50" s="30"/>
      <c r="H50" s="30"/>
      <c r="I50" s="30"/>
      <c r="J50" s="30"/>
      <c r="K50" s="30"/>
      <c r="L50" s="30"/>
      <c r="M50" s="30"/>
      <c r="N50" s="30"/>
    </row>
    <row r="51" spans="5:14" ht="12.75">
      <c r="E51" s="30"/>
      <c r="F51" s="30"/>
      <c r="G51" s="30"/>
      <c r="H51" s="30"/>
      <c r="I51" s="30"/>
      <c r="J51" s="30"/>
      <c r="K51" s="30"/>
      <c r="L51" s="30"/>
      <c r="M51" s="30"/>
      <c r="N51" s="30"/>
    </row>
    <row r="52" spans="5:14" ht="12.75">
      <c r="E52" s="30"/>
      <c r="F52" s="30"/>
      <c r="G52" s="30"/>
      <c r="H52" s="30"/>
      <c r="I52" s="30"/>
      <c r="J52" s="30"/>
      <c r="K52" s="30"/>
      <c r="L52" s="30"/>
      <c r="M52" s="30"/>
      <c r="N52" s="30"/>
    </row>
    <row r="53" spans="5:14" ht="12.75">
      <c r="E53" s="30"/>
      <c r="F53" s="30"/>
      <c r="G53" s="30"/>
      <c r="H53" s="30"/>
      <c r="I53" s="30"/>
      <c r="J53" s="30"/>
      <c r="K53" s="30"/>
      <c r="L53" s="30"/>
      <c r="M53" s="30"/>
      <c r="N53" s="30"/>
    </row>
    <row r="54" spans="5:14" ht="12.75">
      <c r="E54" s="30"/>
      <c r="F54" s="30"/>
      <c r="G54" s="30"/>
      <c r="H54" s="30"/>
      <c r="I54" s="30"/>
      <c r="J54" s="30"/>
      <c r="K54" s="30"/>
      <c r="L54" s="30"/>
      <c r="M54" s="30"/>
      <c r="N54" s="30"/>
    </row>
    <row r="55" spans="5:14" ht="12.75">
      <c r="E55" s="30"/>
      <c r="F55" s="30"/>
      <c r="G55" s="30"/>
      <c r="H55" s="30"/>
      <c r="I55" s="30"/>
      <c r="J55" s="30"/>
      <c r="K55" s="30"/>
      <c r="L55" s="30"/>
      <c r="M55" s="30"/>
      <c r="N55" s="30"/>
    </row>
    <row r="56" spans="5:14" ht="12.75">
      <c r="E56" s="30"/>
      <c r="F56" s="30"/>
      <c r="G56" s="30"/>
      <c r="H56" s="30"/>
      <c r="I56" s="30"/>
      <c r="J56" s="30"/>
      <c r="K56" s="30"/>
      <c r="L56" s="30"/>
      <c r="M56" s="30"/>
      <c r="N56" s="30"/>
    </row>
    <row r="57" spans="5:14" ht="12.75">
      <c r="E57" s="30"/>
      <c r="F57" s="30"/>
      <c r="G57" s="30"/>
      <c r="H57" s="30"/>
      <c r="I57" s="30"/>
      <c r="J57" s="30"/>
      <c r="K57" s="30"/>
      <c r="L57" s="30"/>
      <c r="M57" s="30"/>
      <c r="N57" s="30"/>
    </row>
    <row r="58" spans="5:14" ht="12.75">
      <c r="E58" s="30"/>
      <c r="F58" s="30"/>
      <c r="G58" s="30"/>
      <c r="H58" s="30"/>
      <c r="I58" s="30"/>
      <c r="J58" s="30"/>
      <c r="K58" s="30"/>
      <c r="L58" s="30"/>
      <c r="M58" s="30"/>
      <c r="N58" s="30"/>
    </row>
    <row r="59" spans="5:14" ht="12.75">
      <c r="E59" s="30"/>
      <c r="F59" s="30"/>
      <c r="G59" s="30"/>
      <c r="H59" s="30"/>
      <c r="I59" s="30"/>
      <c r="J59" s="30"/>
      <c r="K59" s="30"/>
      <c r="L59" s="30"/>
      <c r="M59" s="30"/>
      <c r="N59" s="30"/>
    </row>
    <row r="60" spans="5:14" ht="12.75">
      <c r="E60" s="30"/>
      <c r="F60" s="30"/>
      <c r="G60" s="30"/>
      <c r="H60" s="30"/>
      <c r="I60" s="30"/>
      <c r="J60" s="30"/>
      <c r="K60" s="30"/>
      <c r="L60" s="30"/>
      <c r="M60" s="30"/>
      <c r="N60" s="30"/>
    </row>
    <row r="61" spans="5:14" ht="12.75">
      <c r="E61" s="30"/>
      <c r="F61" s="30"/>
      <c r="G61" s="30"/>
      <c r="H61" s="30"/>
      <c r="I61" s="30"/>
      <c r="J61" s="30"/>
      <c r="K61" s="30"/>
      <c r="L61" s="30"/>
      <c r="M61" s="30"/>
      <c r="N61" s="30"/>
    </row>
    <row r="62" spans="5:14" ht="12.75">
      <c r="E62" s="30"/>
      <c r="F62" s="30"/>
      <c r="G62" s="30"/>
      <c r="H62" s="30"/>
      <c r="I62" s="30"/>
      <c r="J62" s="30"/>
      <c r="K62" s="30"/>
      <c r="L62" s="30"/>
      <c r="M62" s="30"/>
      <c r="N62" s="30"/>
    </row>
    <row r="63" spans="5:14" ht="12.75">
      <c r="E63" s="30"/>
      <c r="F63" s="30"/>
      <c r="G63" s="30"/>
      <c r="H63" s="30"/>
      <c r="I63" s="30"/>
      <c r="J63" s="30"/>
      <c r="K63" s="30"/>
      <c r="L63" s="30"/>
      <c r="M63" s="30"/>
      <c r="N63" s="30"/>
    </row>
    <row r="64" spans="5:14" ht="12.75">
      <c r="E64" s="30"/>
      <c r="F64" s="30"/>
      <c r="G64" s="30"/>
      <c r="H64" s="30"/>
      <c r="I64" s="30"/>
      <c r="J64" s="30"/>
      <c r="K64" s="30"/>
      <c r="L64" s="30"/>
      <c r="M64" s="30"/>
      <c r="N64" s="30"/>
    </row>
    <row r="65" spans="5:14" ht="12.75">
      <c r="E65" s="30"/>
      <c r="F65" s="30"/>
      <c r="G65" s="30"/>
      <c r="H65" s="30"/>
      <c r="I65" s="30"/>
      <c r="J65" s="30"/>
      <c r="K65" s="30"/>
      <c r="L65" s="30"/>
      <c r="M65" s="30"/>
      <c r="N65" s="30"/>
    </row>
    <row r="66" spans="5:14" ht="12.75">
      <c r="E66" s="30"/>
      <c r="F66" s="30"/>
      <c r="G66" s="30"/>
      <c r="H66" s="30"/>
      <c r="I66" s="30"/>
      <c r="J66" s="30"/>
      <c r="K66" s="30"/>
      <c r="L66" s="30"/>
      <c r="M66" s="30"/>
      <c r="N66" s="30"/>
    </row>
    <row r="67" spans="5:14" ht="12.75">
      <c r="E67" s="30"/>
      <c r="F67" s="30"/>
      <c r="G67" s="30"/>
      <c r="H67" s="30"/>
      <c r="I67" s="30"/>
      <c r="J67" s="30"/>
      <c r="K67" s="30"/>
      <c r="L67" s="30"/>
      <c r="M67" s="30"/>
      <c r="N67" s="30"/>
    </row>
    <row r="68" spans="5:14" ht="12.75">
      <c r="E68" s="30"/>
      <c r="F68" s="30"/>
      <c r="G68" s="30"/>
      <c r="H68" s="30"/>
      <c r="I68" s="30"/>
      <c r="J68" s="30"/>
      <c r="K68" s="30"/>
      <c r="L68" s="30"/>
      <c r="M68" s="30"/>
      <c r="N68" s="30"/>
    </row>
    <row r="69" spans="5:14" ht="12.75">
      <c r="E69" s="30"/>
      <c r="F69" s="30"/>
      <c r="G69" s="30"/>
      <c r="H69" s="30"/>
      <c r="I69" s="30"/>
      <c r="J69" s="30"/>
      <c r="K69" s="30"/>
      <c r="L69" s="30"/>
      <c r="M69" s="30"/>
      <c r="N69" s="30"/>
    </row>
    <row r="70" spans="5:14" ht="12.75">
      <c r="E70" s="30"/>
      <c r="F70" s="30"/>
      <c r="G70" s="30"/>
      <c r="H70" s="30"/>
      <c r="I70" s="30"/>
      <c r="J70" s="30"/>
      <c r="K70" s="30"/>
      <c r="L70" s="30"/>
      <c r="M70" s="30"/>
      <c r="N70" s="30"/>
    </row>
    <row r="71" spans="5:14" ht="12.75">
      <c r="E71" s="30"/>
      <c r="F71" s="30"/>
      <c r="G71" s="30"/>
      <c r="H71" s="30"/>
      <c r="I71" s="30"/>
      <c r="J71" s="30"/>
      <c r="K71" s="30"/>
      <c r="L71" s="30"/>
      <c r="M71" s="30"/>
      <c r="N71" s="30"/>
    </row>
    <row r="72" spans="5:14" ht="12.75">
      <c r="E72" s="30"/>
      <c r="F72" s="30"/>
      <c r="G72" s="30"/>
      <c r="H72" s="30"/>
      <c r="I72" s="30"/>
      <c r="J72" s="30"/>
      <c r="K72" s="30"/>
      <c r="L72" s="30"/>
      <c r="M72" s="30"/>
      <c r="N72" s="30"/>
    </row>
    <row r="73" spans="5:14" ht="12.75">
      <c r="E73" s="30"/>
      <c r="F73" s="30"/>
      <c r="G73" s="30"/>
      <c r="H73" s="30"/>
      <c r="I73" s="30"/>
      <c r="J73" s="30"/>
      <c r="K73" s="30"/>
      <c r="L73" s="30"/>
      <c r="M73" s="30"/>
      <c r="N73" s="30"/>
    </row>
    <row r="74" spans="5:14" ht="12.75">
      <c r="E74" s="30"/>
      <c r="F74" s="30"/>
      <c r="G74" s="30"/>
      <c r="H74" s="30"/>
      <c r="I74" s="30"/>
      <c r="J74" s="30"/>
      <c r="K74" s="30"/>
      <c r="L74" s="30"/>
      <c r="M74" s="30"/>
      <c r="N74" s="30"/>
    </row>
    <row r="75" spans="5:14" ht="12.75">
      <c r="E75" s="30"/>
      <c r="F75" s="30"/>
      <c r="G75" s="30"/>
      <c r="H75" s="30"/>
      <c r="I75" s="30"/>
      <c r="J75" s="30"/>
      <c r="K75" s="30"/>
      <c r="L75" s="30"/>
      <c r="M75" s="30"/>
      <c r="N75" s="30"/>
    </row>
    <row r="76" spans="5:14" ht="12.75">
      <c r="E76" s="30"/>
      <c r="F76" s="30"/>
      <c r="G76" s="30"/>
      <c r="H76" s="30"/>
      <c r="I76" s="30"/>
      <c r="J76" s="30"/>
      <c r="K76" s="30"/>
      <c r="L76" s="30"/>
      <c r="M76" s="30"/>
      <c r="N76" s="30"/>
    </row>
    <row r="77" spans="5:14" ht="12.75">
      <c r="E77" s="30"/>
      <c r="F77" s="30"/>
      <c r="G77" s="30"/>
      <c r="H77" s="30"/>
      <c r="I77" s="30"/>
      <c r="J77" s="30"/>
      <c r="K77" s="30"/>
      <c r="L77" s="30"/>
      <c r="M77" s="30"/>
      <c r="N77" s="30"/>
    </row>
    <row r="78" spans="5:14" ht="12.75">
      <c r="E78" s="30"/>
      <c r="F78" s="30"/>
      <c r="G78" s="30"/>
      <c r="H78" s="30"/>
      <c r="I78" s="30"/>
      <c r="J78" s="30"/>
      <c r="K78" s="30"/>
      <c r="L78" s="30"/>
      <c r="M78" s="30"/>
      <c r="N78" s="30"/>
    </row>
    <row r="79" spans="5:14" ht="12.75">
      <c r="E79" s="30"/>
      <c r="F79" s="30"/>
      <c r="G79" s="30"/>
      <c r="H79" s="30"/>
      <c r="I79" s="30"/>
      <c r="J79" s="30"/>
      <c r="K79" s="30"/>
      <c r="L79" s="30"/>
      <c r="M79" s="30"/>
      <c r="N79" s="30"/>
    </row>
    <row r="80" spans="5:14" ht="12.75">
      <c r="E80" s="30"/>
      <c r="F80" s="30"/>
      <c r="G80" s="30"/>
      <c r="H80" s="30"/>
      <c r="I80" s="30"/>
      <c r="J80" s="30"/>
      <c r="K80" s="30"/>
      <c r="L80" s="30"/>
      <c r="M80" s="30"/>
      <c r="N80" s="30"/>
    </row>
    <row r="81" spans="5:14" ht="12.75">
      <c r="E81" s="30"/>
      <c r="F81" s="30"/>
      <c r="G81" s="30"/>
      <c r="H81" s="30"/>
      <c r="I81" s="30"/>
      <c r="J81" s="30"/>
      <c r="K81" s="30"/>
      <c r="L81" s="30"/>
      <c r="M81" s="30"/>
      <c r="N81" s="30"/>
    </row>
    <row r="82" spans="5:14" ht="12.75">
      <c r="E82" s="30"/>
      <c r="F82" s="30"/>
      <c r="G82" s="30"/>
      <c r="H82" s="30"/>
      <c r="I82" s="30"/>
      <c r="J82" s="30"/>
      <c r="K82" s="30"/>
      <c r="L82" s="30"/>
      <c r="M82" s="30"/>
      <c r="N82" s="30"/>
    </row>
    <row r="83" spans="5:14" ht="12.75">
      <c r="E83" s="30"/>
      <c r="F83" s="30"/>
      <c r="G83" s="30"/>
      <c r="H83" s="30"/>
      <c r="I83" s="30"/>
      <c r="J83" s="30"/>
      <c r="K83" s="30"/>
      <c r="L83" s="30"/>
      <c r="M83" s="30"/>
      <c r="N83" s="30"/>
    </row>
    <row r="84" spans="5:14" ht="12.75">
      <c r="E84" s="30"/>
      <c r="F84" s="30"/>
      <c r="G84" s="30"/>
      <c r="H84" s="30"/>
      <c r="I84" s="30"/>
      <c r="J84" s="30"/>
      <c r="K84" s="30"/>
      <c r="L84" s="30"/>
      <c r="M84" s="30"/>
      <c r="N84" s="30"/>
    </row>
    <row r="85" spans="5:14" ht="12.75">
      <c r="E85" s="30"/>
      <c r="F85" s="30"/>
      <c r="G85" s="30"/>
      <c r="H85" s="30"/>
      <c r="I85" s="30"/>
      <c r="J85" s="30"/>
      <c r="K85" s="30"/>
      <c r="L85" s="30"/>
      <c r="M85" s="30"/>
      <c r="N85" s="30"/>
    </row>
    <row r="86" spans="5:14" ht="12.75">
      <c r="E86" s="30"/>
      <c r="F86" s="30"/>
      <c r="G86" s="30"/>
      <c r="H86" s="30"/>
      <c r="I86" s="30"/>
      <c r="J86" s="30"/>
      <c r="K86" s="30"/>
      <c r="L86" s="30"/>
      <c r="M86" s="30"/>
      <c r="N86" s="30"/>
    </row>
    <row r="87" spans="5:14" ht="12.75">
      <c r="E87" s="30"/>
      <c r="F87" s="30"/>
      <c r="G87" s="30"/>
      <c r="H87" s="30"/>
      <c r="I87" s="30"/>
      <c r="J87" s="30"/>
      <c r="K87" s="30"/>
      <c r="L87" s="30"/>
      <c r="M87" s="30"/>
      <c r="N87" s="30"/>
    </row>
    <row r="88" spans="5:14" ht="12.75">
      <c r="E88" s="30"/>
      <c r="F88" s="30"/>
      <c r="G88" s="30"/>
      <c r="H88" s="30"/>
      <c r="I88" s="30"/>
      <c r="J88" s="30"/>
      <c r="K88" s="30"/>
      <c r="L88" s="30"/>
      <c r="M88" s="30"/>
      <c r="N88" s="30"/>
    </row>
    <row r="89" spans="5:14" ht="12.75">
      <c r="E89" s="30"/>
      <c r="F89" s="30"/>
      <c r="G89" s="30"/>
      <c r="H89" s="30"/>
      <c r="I89" s="30"/>
      <c r="J89" s="30"/>
      <c r="K89" s="30"/>
      <c r="L89" s="30"/>
      <c r="M89" s="30"/>
      <c r="N89" s="30"/>
    </row>
    <row r="90" spans="5:14" ht="12.75">
      <c r="E90" s="30"/>
      <c r="F90" s="30"/>
      <c r="G90" s="30"/>
      <c r="H90" s="30"/>
      <c r="I90" s="30"/>
      <c r="J90" s="30"/>
      <c r="K90" s="30"/>
      <c r="L90" s="30"/>
      <c r="M90" s="30"/>
      <c r="N90" s="30"/>
    </row>
    <row r="91" spans="5:14" ht="12.75">
      <c r="E91" s="30"/>
      <c r="F91" s="30"/>
      <c r="G91" s="30"/>
      <c r="H91" s="30"/>
      <c r="I91" s="30"/>
      <c r="J91" s="30"/>
      <c r="K91" s="30"/>
      <c r="L91" s="30"/>
      <c r="M91" s="30"/>
      <c r="N91" s="30"/>
    </row>
    <row r="92" spans="5:14" ht="12.75">
      <c r="E92" s="30"/>
      <c r="F92" s="30"/>
      <c r="G92" s="30"/>
      <c r="H92" s="30"/>
      <c r="I92" s="30"/>
      <c r="J92" s="30"/>
      <c r="K92" s="30"/>
      <c r="L92" s="30"/>
      <c r="M92" s="30"/>
      <c r="N92" s="30"/>
    </row>
    <row r="93" spans="5:14" ht="12.75">
      <c r="E93" s="30"/>
      <c r="F93" s="30"/>
      <c r="G93" s="30"/>
      <c r="H93" s="30"/>
      <c r="I93" s="30"/>
      <c r="J93" s="30"/>
      <c r="K93" s="30"/>
      <c r="L93" s="30"/>
      <c r="M93" s="30"/>
      <c r="N93" s="30"/>
    </row>
    <row r="94" spans="5:14" ht="12.75">
      <c r="E94" s="30"/>
      <c r="F94" s="30"/>
      <c r="G94" s="30"/>
      <c r="H94" s="30"/>
      <c r="I94" s="30"/>
      <c r="J94" s="30"/>
      <c r="K94" s="30"/>
      <c r="L94" s="30"/>
      <c r="M94" s="30"/>
      <c r="N94" s="30"/>
    </row>
    <row r="95" spans="5:14" ht="12.75">
      <c r="E95" s="30"/>
      <c r="F95" s="30"/>
      <c r="G95" s="30"/>
      <c r="H95" s="30"/>
      <c r="I95" s="30"/>
      <c r="J95" s="30"/>
      <c r="K95" s="30"/>
      <c r="L95" s="30"/>
      <c r="M95" s="30"/>
      <c r="N95" s="30"/>
    </row>
    <row r="96" spans="5:14" ht="12.75">
      <c r="E96" s="30"/>
      <c r="F96" s="30"/>
      <c r="G96" s="30"/>
      <c r="H96" s="30"/>
      <c r="I96" s="30"/>
      <c r="J96" s="30"/>
      <c r="K96" s="30"/>
      <c r="L96" s="30"/>
      <c r="M96" s="30"/>
      <c r="N96" s="30"/>
    </row>
    <row r="97" spans="5:14" ht="12.75">
      <c r="E97" s="30"/>
      <c r="F97" s="30"/>
      <c r="G97" s="30"/>
      <c r="H97" s="30"/>
      <c r="I97" s="30"/>
      <c r="J97" s="30"/>
      <c r="K97" s="30"/>
      <c r="L97" s="30"/>
      <c r="M97" s="30"/>
      <c r="N97" s="30"/>
    </row>
    <row r="98" spans="5:14" ht="12.75">
      <c r="E98" s="30"/>
      <c r="F98" s="30"/>
      <c r="G98" s="30"/>
      <c r="H98" s="30"/>
      <c r="I98" s="30"/>
      <c r="J98" s="30"/>
      <c r="K98" s="30"/>
      <c r="L98" s="30"/>
      <c r="M98" s="30"/>
      <c r="N98" s="30"/>
    </row>
    <row r="99" spans="5:14" ht="12.75">
      <c r="E99" s="30"/>
      <c r="F99" s="30"/>
      <c r="G99" s="30"/>
      <c r="H99" s="30"/>
      <c r="I99" s="30"/>
      <c r="J99" s="30"/>
      <c r="K99" s="30"/>
      <c r="L99" s="30"/>
      <c r="M99" s="30"/>
      <c r="N99" s="30"/>
    </row>
    <row r="100" spans="5:14" ht="12.75">
      <c r="E100" s="30"/>
      <c r="F100" s="30"/>
      <c r="G100" s="30"/>
      <c r="H100" s="30"/>
      <c r="I100" s="30"/>
      <c r="J100" s="30"/>
      <c r="K100" s="30"/>
      <c r="L100" s="30"/>
      <c r="M100" s="30"/>
      <c r="N100" s="30"/>
    </row>
    <row r="101" spans="5:14" ht="12.75">
      <c r="E101" s="30"/>
      <c r="F101" s="30"/>
      <c r="G101" s="30"/>
      <c r="H101" s="30"/>
      <c r="I101" s="30"/>
      <c r="J101" s="30"/>
      <c r="K101" s="30"/>
      <c r="L101" s="30"/>
      <c r="M101" s="30"/>
      <c r="N101" s="30"/>
    </row>
    <row r="102" spans="5:14" ht="12.75">
      <c r="E102" s="30"/>
      <c r="F102" s="30"/>
      <c r="G102" s="30"/>
      <c r="H102" s="30"/>
      <c r="I102" s="30"/>
      <c r="J102" s="30"/>
      <c r="K102" s="30"/>
      <c r="L102" s="30"/>
      <c r="M102" s="30"/>
      <c r="N102" s="30"/>
    </row>
    <row r="103" spans="5:14" ht="12.75">
      <c r="E103" s="30"/>
      <c r="F103" s="30"/>
      <c r="G103" s="30"/>
      <c r="H103" s="30"/>
      <c r="I103" s="30"/>
      <c r="J103" s="30"/>
      <c r="K103" s="30"/>
      <c r="L103" s="30"/>
      <c r="M103" s="30"/>
      <c r="N103" s="30"/>
    </row>
    <row r="104" spans="5:14" ht="12.75">
      <c r="E104" s="30"/>
      <c r="F104" s="30"/>
      <c r="G104" s="30"/>
      <c r="H104" s="30"/>
      <c r="I104" s="30"/>
      <c r="J104" s="30"/>
      <c r="K104" s="30"/>
      <c r="L104" s="30"/>
      <c r="M104" s="30"/>
      <c r="N104" s="30"/>
    </row>
    <row r="105" spans="5:14" ht="12.75">
      <c r="E105" s="30"/>
      <c r="F105" s="30"/>
      <c r="G105" s="30"/>
      <c r="H105" s="30"/>
      <c r="I105" s="30"/>
      <c r="J105" s="30"/>
      <c r="K105" s="30"/>
      <c r="L105" s="30"/>
      <c r="M105" s="30"/>
      <c r="N105" s="30"/>
    </row>
    <row r="106" spans="5:14" ht="12.75">
      <c r="E106" s="30"/>
      <c r="F106" s="30"/>
      <c r="G106" s="30"/>
      <c r="H106" s="30"/>
      <c r="I106" s="30"/>
      <c r="J106" s="30"/>
      <c r="K106" s="30"/>
      <c r="L106" s="30"/>
      <c r="M106" s="30"/>
      <c r="N106" s="30"/>
    </row>
    <row r="107" spans="5:14" ht="12.75">
      <c r="E107" s="30"/>
      <c r="F107" s="30"/>
      <c r="G107" s="30"/>
      <c r="H107" s="30"/>
      <c r="I107" s="30"/>
      <c r="J107" s="30"/>
      <c r="K107" s="30"/>
      <c r="L107" s="30"/>
      <c r="M107" s="30"/>
      <c r="N107" s="30"/>
    </row>
    <row r="108" spans="5:14" ht="12.75">
      <c r="E108" s="30"/>
      <c r="F108" s="30"/>
      <c r="G108" s="30"/>
      <c r="H108" s="30"/>
      <c r="I108" s="30"/>
      <c r="J108" s="30"/>
      <c r="K108" s="30"/>
      <c r="L108" s="30"/>
      <c r="M108" s="30"/>
      <c r="N108" s="30"/>
    </row>
    <row r="109" spans="5:14" ht="12.75">
      <c r="E109" s="30"/>
      <c r="F109" s="30"/>
      <c r="G109" s="30"/>
      <c r="H109" s="30"/>
      <c r="I109" s="30"/>
      <c r="J109" s="30"/>
      <c r="K109" s="30"/>
      <c r="L109" s="30"/>
      <c r="M109" s="30"/>
      <c r="N109" s="30"/>
    </row>
    <row r="110" spans="5:14" ht="12.75">
      <c r="E110" s="30"/>
      <c r="F110" s="30"/>
      <c r="G110" s="30"/>
      <c r="H110" s="30"/>
      <c r="I110" s="30"/>
      <c r="J110" s="30"/>
      <c r="K110" s="30"/>
      <c r="L110" s="30"/>
      <c r="M110" s="30"/>
      <c r="N110" s="30"/>
    </row>
    <row r="111" spans="5:14" ht="12.75">
      <c r="E111" s="30"/>
      <c r="F111" s="30"/>
      <c r="G111" s="30"/>
      <c r="H111" s="30"/>
      <c r="I111" s="30"/>
      <c r="J111" s="30"/>
      <c r="K111" s="30"/>
      <c r="L111" s="30"/>
      <c r="M111" s="30"/>
      <c r="N111" s="30"/>
    </row>
    <row r="112" spans="5:14" ht="12.75">
      <c r="E112" s="30"/>
      <c r="F112" s="30"/>
      <c r="G112" s="30"/>
      <c r="H112" s="30"/>
      <c r="I112" s="30"/>
      <c r="J112" s="30"/>
      <c r="K112" s="30"/>
      <c r="L112" s="30"/>
      <c r="M112" s="30"/>
      <c r="N112" s="30"/>
    </row>
    <row r="113" spans="5:14" ht="12.75">
      <c r="E113" s="30"/>
      <c r="F113" s="30"/>
      <c r="G113" s="30"/>
      <c r="H113" s="30"/>
      <c r="I113" s="30"/>
      <c r="J113" s="30"/>
      <c r="K113" s="30"/>
      <c r="L113" s="30"/>
      <c r="M113" s="30"/>
      <c r="N113" s="30"/>
    </row>
    <row r="114" spans="5:14" ht="12.75">
      <c r="E114" s="30"/>
      <c r="F114" s="30"/>
      <c r="G114" s="30"/>
      <c r="H114" s="30"/>
      <c r="I114" s="30"/>
      <c r="J114" s="30"/>
      <c r="K114" s="30"/>
      <c r="L114" s="30"/>
      <c r="M114" s="30"/>
      <c r="N114" s="30"/>
    </row>
    <row r="115" spans="5:14" ht="12.75">
      <c r="E115" s="30"/>
      <c r="F115" s="30"/>
      <c r="G115" s="30"/>
      <c r="H115" s="30"/>
      <c r="I115" s="30"/>
      <c r="J115" s="30"/>
      <c r="K115" s="30"/>
      <c r="L115" s="30"/>
      <c r="M115" s="30"/>
      <c r="N115" s="30"/>
    </row>
    <row r="116" spans="5:14" ht="12.75">
      <c r="E116" s="30"/>
      <c r="F116" s="30"/>
      <c r="G116" s="30"/>
      <c r="H116" s="30"/>
      <c r="I116" s="30"/>
      <c r="J116" s="30"/>
      <c r="K116" s="30"/>
      <c r="L116" s="30"/>
      <c r="M116" s="30"/>
      <c r="N116" s="30"/>
    </row>
    <row r="117" spans="5:14" ht="12.75">
      <c r="E117" s="30"/>
      <c r="F117" s="30"/>
      <c r="G117" s="30"/>
      <c r="H117" s="30"/>
      <c r="I117" s="30"/>
      <c r="J117" s="30"/>
      <c r="K117" s="30"/>
      <c r="L117" s="30"/>
      <c r="M117" s="30"/>
      <c r="N117" s="30"/>
    </row>
    <row r="118" spans="5:14" ht="12.75">
      <c r="E118" s="30"/>
      <c r="F118" s="30"/>
      <c r="G118" s="30"/>
      <c r="H118" s="30"/>
      <c r="I118" s="30"/>
      <c r="J118" s="30"/>
      <c r="K118" s="30"/>
      <c r="L118" s="30"/>
      <c r="M118" s="30"/>
      <c r="N118" s="30"/>
    </row>
    <row r="119" spans="5:14" ht="12.75">
      <c r="E119" s="30"/>
      <c r="F119" s="30"/>
      <c r="G119" s="30"/>
      <c r="H119" s="30"/>
      <c r="I119" s="30"/>
      <c r="J119" s="30"/>
      <c r="K119" s="30"/>
      <c r="L119" s="30"/>
      <c r="M119" s="30"/>
      <c r="N119" s="30"/>
    </row>
    <row r="120" spans="5:14" ht="12.75">
      <c r="E120" s="30"/>
      <c r="F120" s="30"/>
      <c r="G120" s="30"/>
      <c r="H120" s="30"/>
      <c r="I120" s="30"/>
      <c r="J120" s="30"/>
      <c r="K120" s="30"/>
      <c r="L120" s="30"/>
      <c r="M120" s="30"/>
      <c r="N120" s="30"/>
    </row>
    <row r="121" spans="5:14" ht="12.75">
      <c r="E121" s="30"/>
      <c r="F121" s="30"/>
      <c r="G121" s="30"/>
      <c r="H121" s="30"/>
      <c r="I121" s="30"/>
      <c r="J121" s="30"/>
      <c r="K121" s="30"/>
      <c r="L121" s="30"/>
      <c r="M121" s="30"/>
      <c r="N121" s="30"/>
    </row>
    <row r="122" spans="5:14" ht="12.75">
      <c r="E122" s="30"/>
      <c r="F122" s="30"/>
      <c r="G122" s="30"/>
      <c r="H122" s="30"/>
      <c r="I122" s="30"/>
      <c r="J122" s="30"/>
      <c r="K122" s="30"/>
      <c r="L122" s="30"/>
      <c r="M122" s="30"/>
      <c r="N122" s="30"/>
    </row>
    <row r="123" spans="5:14" ht="12.75">
      <c r="E123" s="30"/>
      <c r="F123" s="30"/>
      <c r="G123" s="30"/>
      <c r="H123" s="30"/>
      <c r="I123" s="30"/>
      <c r="J123" s="30"/>
      <c r="K123" s="30"/>
      <c r="L123" s="30"/>
      <c r="M123" s="30"/>
      <c r="N123" s="30"/>
    </row>
    <row r="124" spans="5:14" ht="12.75">
      <c r="E124" s="30"/>
      <c r="F124" s="30"/>
      <c r="G124" s="30"/>
      <c r="H124" s="30"/>
      <c r="I124" s="30"/>
      <c r="J124" s="30"/>
      <c r="K124" s="30"/>
      <c r="L124" s="30"/>
      <c r="M124" s="30"/>
      <c r="N124" s="30"/>
    </row>
    <row r="125" spans="5:14" ht="12.75">
      <c r="E125" s="30"/>
      <c r="F125" s="30"/>
      <c r="G125" s="30"/>
      <c r="H125" s="30"/>
      <c r="I125" s="30"/>
      <c r="J125" s="30"/>
      <c r="K125" s="30"/>
      <c r="L125" s="30"/>
      <c r="M125" s="30"/>
      <c r="N125" s="30"/>
    </row>
    <row r="126" spans="5:14" ht="12.75">
      <c r="E126" s="30"/>
      <c r="F126" s="30"/>
      <c r="G126" s="30"/>
      <c r="H126" s="30"/>
      <c r="I126" s="30"/>
      <c r="J126" s="30"/>
      <c r="K126" s="30"/>
      <c r="L126" s="30"/>
      <c r="M126" s="30"/>
      <c r="N126" s="30"/>
    </row>
    <row r="127" spans="5:14" ht="12.75">
      <c r="E127" s="30"/>
      <c r="F127" s="30"/>
      <c r="G127" s="30"/>
      <c r="H127" s="30"/>
      <c r="I127" s="30"/>
      <c r="J127" s="30"/>
      <c r="K127" s="30"/>
      <c r="L127" s="30"/>
      <c r="M127" s="30"/>
      <c r="N127" s="30"/>
    </row>
    <row r="128" spans="5:14" ht="12.75">
      <c r="E128" s="30"/>
      <c r="F128" s="30"/>
      <c r="G128" s="30"/>
      <c r="H128" s="30"/>
      <c r="I128" s="30"/>
      <c r="J128" s="30"/>
      <c r="K128" s="30"/>
      <c r="L128" s="30"/>
      <c r="M128" s="30"/>
      <c r="N128" s="30"/>
    </row>
    <row r="129" spans="5:14" ht="12.75">
      <c r="E129" s="30"/>
      <c r="F129" s="30"/>
      <c r="G129" s="30"/>
      <c r="H129" s="30"/>
      <c r="I129" s="30"/>
      <c r="J129" s="30"/>
      <c r="K129" s="30"/>
      <c r="L129" s="30"/>
      <c r="M129" s="30"/>
      <c r="N129" s="30"/>
    </row>
    <row r="130" spans="5:14" ht="12.75">
      <c r="E130" s="30"/>
      <c r="F130" s="30"/>
      <c r="G130" s="30"/>
      <c r="H130" s="30"/>
      <c r="I130" s="30"/>
      <c r="J130" s="30"/>
      <c r="K130" s="30"/>
      <c r="L130" s="30"/>
      <c r="M130" s="30"/>
      <c r="N130" s="30"/>
    </row>
    <row r="131" spans="5:14" ht="12.75">
      <c r="E131" s="30"/>
      <c r="F131" s="30"/>
      <c r="G131" s="30"/>
      <c r="H131" s="30"/>
      <c r="I131" s="30"/>
      <c r="J131" s="30"/>
      <c r="K131" s="30"/>
      <c r="L131" s="30"/>
      <c r="M131" s="30"/>
      <c r="N131" s="30"/>
    </row>
    <row r="132" spans="5:14" ht="12.75">
      <c r="E132" s="30"/>
      <c r="F132" s="30"/>
      <c r="G132" s="30"/>
      <c r="H132" s="30"/>
      <c r="I132" s="30"/>
      <c r="J132" s="30"/>
      <c r="K132" s="30"/>
      <c r="L132" s="30"/>
      <c r="M132" s="30"/>
      <c r="N132" s="30"/>
    </row>
    <row r="133" spans="5:14" ht="12.75">
      <c r="E133" s="30"/>
      <c r="F133" s="30"/>
      <c r="G133" s="30"/>
      <c r="H133" s="30"/>
      <c r="I133" s="30"/>
      <c r="J133" s="30"/>
      <c r="K133" s="30"/>
      <c r="L133" s="30"/>
      <c r="M133" s="30"/>
      <c r="N133" s="30"/>
    </row>
    <row r="134" spans="5:14" ht="12.75">
      <c r="E134" s="30"/>
      <c r="F134" s="30"/>
      <c r="G134" s="30"/>
      <c r="H134" s="30"/>
      <c r="I134" s="30"/>
      <c r="J134" s="30"/>
      <c r="K134" s="30"/>
      <c r="L134" s="30"/>
      <c r="M134" s="30"/>
      <c r="N134" s="30"/>
    </row>
    <row r="135" spans="5:14" ht="12.75">
      <c r="E135" s="30"/>
      <c r="F135" s="30"/>
      <c r="G135" s="30"/>
      <c r="H135" s="30"/>
      <c r="I135" s="30"/>
      <c r="J135" s="30"/>
      <c r="K135" s="30"/>
      <c r="L135" s="30"/>
      <c r="M135" s="30"/>
      <c r="N135" s="30"/>
    </row>
    <row r="136" spans="5:14" ht="12.75">
      <c r="E136" s="30"/>
      <c r="F136" s="30"/>
      <c r="G136" s="30"/>
      <c r="H136" s="30"/>
      <c r="I136" s="30"/>
      <c r="J136" s="30"/>
      <c r="K136" s="30"/>
      <c r="L136" s="30"/>
      <c r="M136" s="30"/>
      <c r="N136" s="30"/>
    </row>
    <row r="137" spans="5:14" ht="12.75">
      <c r="E137" s="30"/>
      <c r="F137" s="30"/>
      <c r="G137" s="30"/>
      <c r="H137" s="30"/>
      <c r="I137" s="30"/>
      <c r="J137" s="30"/>
      <c r="K137" s="30"/>
      <c r="L137" s="30"/>
      <c r="M137" s="30"/>
      <c r="N137" s="30"/>
    </row>
    <row r="138" spans="5:14" ht="12.75">
      <c r="E138" s="30"/>
      <c r="F138" s="30"/>
      <c r="G138" s="30"/>
      <c r="H138" s="30"/>
      <c r="I138" s="30"/>
      <c r="J138" s="30"/>
      <c r="K138" s="30"/>
      <c r="L138" s="30"/>
      <c r="M138" s="30"/>
      <c r="N138" s="30"/>
    </row>
    <row r="139" spans="5:14" ht="12.75">
      <c r="E139" s="30"/>
      <c r="F139" s="30"/>
      <c r="G139" s="30"/>
      <c r="H139" s="30"/>
      <c r="I139" s="30"/>
      <c r="J139" s="30"/>
      <c r="K139" s="30"/>
      <c r="L139" s="30"/>
      <c r="M139" s="30"/>
      <c r="N139" s="30"/>
    </row>
    <row r="140" spans="5:14" ht="12.75">
      <c r="E140" s="30"/>
      <c r="F140" s="30"/>
      <c r="G140" s="30"/>
      <c r="H140" s="30"/>
      <c r="I140" s="30"/>
      <c r="J140" s="30"/>
      <c r="K140" s="30"/>
      <c r="L140" s="30"/>
      <c r="M140" s="30"/>
      <c r="N140" s="30"/>
    </row>
    <row r="141" spans="5:14" ht="12.75">
      <c r="E141" s="30"/>
      <c r="F141" s="30"/>
      <c r="G141" s="30"/>
      <c r="H141" s="30"/>
      <c r="I141" s="30"/>
      <c r="J141" s="30"/>
      <c r="K141" s="30"/>
      <c r="L141" s="30"/>
      <c r="M141" s="30"/>
      <c r="N141" s="30"/>
    </row>
    <row r="142" spans="5:14" ht="12.75">
      <c r="E142" s="30"/>
      <c r="F142" s="30"/>
      <c r="G142" s="30"/>
      <c r="H142" s="30"/>
      <c r="I142" s="30"/>
      <c r="J142" s="30"/>
      <c r="K142" s="30"/>
      <c r="L142" s="30"/>
      <c r="M142" s="30"/>
      <c r="N142" s="30"/>
    </row>
    <row r="143" spans="5:14" ht="12.75">
      <c r="E143" s="30"/>
      <c r="F143" s="30"/>
      <c r="G143" s="30"/>
      <c r="H143" s="30"/>
      <c r="I143" s="30"/>
      <c r="J143" s="30"/>
      <c r="K143" s="30"/>
      <c r="L143" s="30"/>
      <c r="M143" s="30"/>
      <c r="N143" s="30"/>
    </row>
    <row r="144" spans="5:14" ht="12.75">
      <c r="E144" s="30"/>
      <c r="F144" s="30"/>
      <c r="G144" s="30"/>
      <c r="H144" s="30"/>
      <c r="I144" s="30"/>
      <c r="J144" s="30"/>
      <c r="K144" s="30"/>
      <c r="L144" s="30"/>
      <c r="M144" s="30"/>
      <c r="N144" s="30"/>
    </row>
    <row r="145" spans="5:14" ht="12.75">
      <c r="E145" s="30"/>
      <c r="F145" s="30"/>
      <c r="G145" s="30"/>
      <c r="H145" s="30"/>
      <c r="I145" s="30"/>
      <c r="J145" s="30"/>
      <c r="K145" s="30"/>
      <c r="L145" s="30"/>
      <c r="M145" s="30"/>
      <c r="N145" s="30"/>
    </row>
    <row r="146" spans="5:14" ht="12.75">
      <c r="E146" s="30"/>
      <c r="F146" s="30"/>
      <c r="G146" s="30"/>
      <c r="H146" s="30"/>
      <c r="I146" s="30"/>
      <c r="J146" s="30"/>
      <c r="K146" s="30"/>
      <c r="L146" s="30"/>
      <c r="M146" s="30"/>
      <c r="N146" s="30"/>
    </row>
    <row r="147" spans="5:14" ht="12.75">
      <c r="E147" s="30"/>
      <c r="F147" s="30"/>
      <c r="G147" s="30"/>
      <c r="H147" s="30"/>
      <c r="I147" s="30"/>
      <c r="J147" s="30"/>
      <c r="K147" s="30"/>
      <c r="L147" s="30"/>
      <c r="M147" s="30"/>
      <c r="N147" s="30"/>
    </row>
    <row r="148" spans="5:14" ht="12.75">
      <c r="E148" s="30"/>
      <c r="F148" s="30"/>
      <c r="G148" s="30"/>
      <c r="H148" s="30"/>
      <c r="I148" s="30"/>
      <c r="J148" s="30"/>
      <c r="K148" s="30"/>
      <c r="L148" s="30"/>
      <c r="M148" s="30"/>
      <c r="N148" s="30"/>
    </row>
    <row r="149" spans="5:14" ht="12.75">
      <c r="E149" s="30"/>
      <c r="F149" s="30"/>
      <c r="G149" s="30"/>
      <c r="H149" s="30"/>
      <c r="I149" s="30"/>
      <c r="J149" s="30"/>
      <c r="K149" s="30"/>
      <c r="L149" s="30"/>
      <c r="M149" s="30"/>
      <c r="N149" s="30"/>
    </row>
    <row r="150" spans="5:14" ht="12.75">
      <c r="E150" s="30"/>
      <c r="F150" s="30"/>
      <c r="G150" s="30"/>
      <c r="H150" s="30"/>
      <c r="I150" s="30"/>
      <c r="J150" s="30"/>
      <c r="K150" s="30"/>
      <c r="L150" s="30"/>
      <c r="M150" s="30"/>
      <c r="N150" s="30"/>
    </row>
    <row r="151" spans="5:14" ht="12.75">
      <c r="E151" s="30"/>
      <c r="F151" s="30"/>
      <c r="G151" s="30"/>
      <c r="H151" s="30"/>
      <c r="I151" s="30"/>
      <c r="J151" s="30"/>
      <c r="K151" s="30"/>
      <c r="L151" s="30"/>
      <c r="M151" s="30"/>
      <c r="N151" s="30"/>
    </row>
    <row r="152" spans="5:14" ht="12.75">
      <c r="E152" s="30"/>
      <c r="F152" s="30"/>
      <c r="G152" s="30"/>
      <c r="H152" s="30"/>
      <c r="I152" s="30"/>
      <c r="J152" s="30"/>
      <c r="K152" s="30"/>
      <c r="L152" s="30"/>
      <c r="M152" s="30"/>
      <c r="N152" s="30"/>
    </row>
    <row r="153" spans="5:14" ht="12.75">
      <c r="E153" s="30"/>
      <c r="F153" s="30"/>
      <c r="G153" s="30"/>
      <c r="H153" s="30"/>
      <c r="I153" s="30"/>
      <c r="J153" s="30"/>
      <c r="K153" s="30"/>
      <c r="L153" s="30"/>
      <c r="M153" s="30"/>
      <c r="N153" s="30"/>
    </row>
    <row r="154" spans="5:14" ht="12.75">
      <c r="E154" s="30"/>
      <c r="F154" s="30"/>
      <c r="G154" s="30"/>
      <c r="H154" s="30"/>
      <c r="I154" s="30"/>
      <c r="J154" s="30"/>
      <c r="K154" s="30"/>
      <c r="L154" s="30"/>
      <c r="M154" s="30"/>
      <c r="N154" s="30"/>
    </row>
    <row r="155" spans="5:14" ht="12.75">
      <c r="E155" s="30"/>
      <c r="F155" s="30"/>
      <c r="G155" s="30"/>
      <c r="H155" s="30"/>
      <c r="I155" s="30"/>
      <c r="J155" s="30"/>
      <c r="K155" s="30"/>
      <c r="L155" s="30"/>
      <c r="M155" s="30"/>
      <c r="N155" s="30"/>
    </row>
    <row r="156" spans="5:14" ht="12.75">
      <c r="E156" s="30"/>
      <c r="F156" s="30"/>
      <c r="G156" s="30"/>
      <c r="H156" s="30"/>
      <c r="I156" s="30"/>
      <c r="J156" s="30"/>
      <c r="K156" s="30"/>
      <c r="L156" s="30"/>
      <c r="M156" s="30"/>
      <c r="N156" s="30"/>
    </row>
    <row r="157" spans="5:14" ht="12.75">
      <c r="E157" s="30"/>
      <c r="F157" s="30"/>
      <c r="G157" s="30"/>
      <c r="H157" s="30"/>
      <c r="I157" s="30"/>
      <c r="J157" s="30"/>
      <c r="K157" s="30"/>
      <c r="L157" s="30"/>
      <c r="M157" s="30"/>
      <c r="N157" s="30"/>
    </row>
    <row r="158" spans="5:14" ht="12.75">
      <c r="E158" s="30"/>
      <c r="F158" s="30"/>
      <c r="G158" s="30"/>
      <c r="H158" s="30"/>
      <c r="I158" s="30"/>
      <c r="J158" s="30"/>
      <c r="K158" s="30"/>
      <c r="L158" s="30"/>
      <c r="M158" s="30"/>
      <c r="N158" s="30"/>
    </row>
    <row r="159" spans="5:14" ht="12.75">
      <c r="E159" s="30"/>
      <c r="F159" s="30"/>
      <c r="G159" s="30"/>
      <c r="H159" s="30"/>
      <c r="I159" s="30"/>
      <c r="J159" s="30"/>
      <c r="K159" s="30"/>
      <c r="L159" s="30"/>
      <c r="M159" s="30"/>
      <c r="N159" s="30"/>
    </row>
    <row r="160" spans="5:14" ht="12.75">
      <c r="E160" s="30"/>
      <c r="F160" s="30"/>
      <c r="G160" s="30"/>
      <c r="H160" s="30"/>
      <c r="I160" s="30"/>
      <c r="J160" s="30"/>
      <c r="K160" s="30"/>
      <c r="L160" s="30"/>
      <c r="M160" s="30"/>
      <c r="N160" s="30"/>
    </row>
    <row r="161" spans="5:14" ht="12.75">
      <c r="E161" s="30"/>
      <c r="F161" s="30"/>
      <c r="G161" s="30"/>
      <c r="H161" s="30"/>
      <c r="I161" s="30"/>
      <c r="J161" s="30"/>
      <c r="K161" s="30"/>
      <c r="L161" s="30"/>
      <c r="M161" s="30"/>
      <c r="N161" s="30"/>
    </row>
    <row r="162" spans="5:14" ht="12.75">
      <c r="E162" s="30"/>
      <c r="F162" s="30"/>
      <c r="G162" s="30"/>
      <c r="H162" s="30"/>
      <c r="I162" s="30"/>
      <c r="J162" s="30"/>
      <c r="K162" s="30"/>
      <c r="L162" s="30"/>
      <c r="M162" s="30"/>
      <c r="N162" s="30"/>
    </row>
    <row r="163" spans="5:14" ht="12.75">
      <c r="E163" s="30"/>
      <c r="F163" s="30"/>
      <c r="G163" s="30"/>
      <c r="H163" s="30"/>
      <c r="I163" s="30"/>
      <c r="J163" s="30"/>
      <c r="K163" s="30"/>
      <c r="L163" s="30"/>
      <c r="M163" s="30"/>
      <c r="N163" s="30"/>
    </row>
    <row r="164" spans="5:14" ht="12.75">
      <c r="E164" s="30"/>
      <c r="F164" s="30"/>
      <c r="G164" s="30"/>
      <c r="H164" s="30"/>
      <c r="I164" s="30"/>
      <c r="J164" s="30"/>
      <c r="K164" s="30"/>
      <c r="L164" s="30"/>
      <c r="M164" s="30"/>
      <c r="N164" s="30"/>
    </row>
    <row r="165" spans="5:14" ht="12.75">
      <c r="E165" s="30"/>
      <c r="F165" s="30"/>
      <c r="G165" s="30"/>
      <c r="H165" s="30"/>
      <c r="I165" s="30"/>
      <c r="J165" s="30"/>
      <c r="K165" s="30"/>
      <c r="L165" s="30"/>
      <c r="M165" s="30"/>
      <c r="N165" s="30"/>
    </row>
    <row r="166" spans="5:14" ht="12.75">
      <c r="E166" s="30"/>
      <c r="F166" s="30"/>
      <c r="G166" s="30"/>
      <c r="H166" s="30"/>
      <c r="I166" s="30"/>
      <c r="J166" s="30"/>
      <c r="K166" s="30"/>
      <c r="L166" s="30"/>
      <c r="M166" s="30"/>
      <c r="N166" s="30"/>
    </row>
    <row r="167" spans="5:14" ht="12.75">
      <c r="E167" s="30"/>
      <c r="F167" s="30"/>
      <c r="G167" s="30"/>
      <c r="H167" s="30"/>
      <c r="I167" s="30"/>
      <c r="J167" s="30"/>
      <c r="K167" s="30"/>
      <c r="L167" s="30"/>
      <c r="M167" s="30"/>
      <c r="N167" s="30"/>
    </row>
    <row r="168" spans="5:14" ht="12.75">
      <c r="E168" s="30"/>
      <c r="F168" s="30"/>
      <c r="G168" s="30"/>
      <c r="H168" s="30"/>
      <c r="I168" s="30"/>
      <c r="J168" s="30"/>
      <c r="K168" s="30"/>
      <c r="L168" s="30"/>
      <c r="M168" s="30"/>
      <c r="N168" s="30"/>
    </row>
    <row r="169" spans="5:14" ht="12.75">
      <c r="E169" s="30"/>
      <c r="F169" s="30"/>
      <c r="G169" s="30"/>
      <c r="H169" s="30"/>
      <c r="I169" s="30"/>
      <c r="J169" s="30"/>
      <c r="K169" s="30"/>
      <c r="L169" s="30"/>
      <c r="M169" s="30"/>
      <c r="N169" s="30"/>
    </row>
    <row r="170" spans="5:14" ht="12.75">
      <c r="E170" s="30"/>
      <c r="F170" s="30"/>
      <c r="G170" s="30"/>
      <c r="H170" s="30"/>
      <c r="I170" s="30"/>
      <c r="J170" s="30"/>
      <c r="K170" s="30"/>
      <c r="L170" s="30"/>
      <c r="M170" s="30"/>
      <c r="N170" s="30"/>
    </row>
    <row r="171" spans="5:14" ht="12.75">
      <c r="E171" s="30"/>
      <c r="F171" s="30"/>
      <c r="G171" s="30"/>
      <c r="H171" s="30"/>
      <c r="I171" s="30"/>
      <c r="J171" s="30"/>
      <c r="K171" s="30"/>
      <c r="L171" s="30"/>
      <c r="M171" s="30"/>
      <c r="N171" s="30"/>
    </row>
    <row r="172" spans="5:14" ht="12.75">
      <c r="E172" s="30"/>
      <c r="F172" s="30"/>
      <c r="G172" s="30"/>
      <c r="H172" s="30"/>
      <c r="I172" s="30"/>
      <c r="J172" s="30"/>
      <c r="K172" s="30"/>
      <c r="L172" s="30"/>
      <c r="M172" s="30"/>
      <c r="N172" s="30"/>
    </row>
    <row r="173" spans="5:14" ht="12.75">
      <c r="E173" s="30"/>
      <c r="F173" s="30"/>
      <c r="G173" s="30"/>
      <c r="H173" s="30"/>
      <c r="I173" s="30"/>
      <c r="J173" s="30"/>
      <c r="K173" s="30"/>
      <c r="L173" s="30"/>
      <c r="M173" s="30"/>
      <c r="N173" s="30"/>
    </row>
    <row r="174" spans="5:14" ht="12.75">
      <c r="E174" s="30"/>
      <c r="F174" s="30"/>
      <c r="G174" s="30"/>
      <c r="H174" s="30"/>
      <c r="I174" s="30"/>
      <c r="J174" s="30"/>
      <c r="K174" s="30"/>
      <c r="L174" s="30"/>
      <c r="M174" s="30"/>
      <c r="N174" s="30"/>
    </row>
    <row r="175" spans="5:14" ht="12.75">
      <c r="E175" s="30"/>
      <c r="F175" s="30"/>
      <c r="G175" s="30"/>
      <c r="H175" s="30"/>
      <c r="I175" s="30"/>
      <c r="J175" s="30"/>
      <c r="K175" s="30"/>
      <c r="L175" s="30"/>
      <c r="M175" s="30"/>
      <c r="N175" s="30"/>
    </row>
    <row r="176" spans="5:14" ht="12.75">
      <c r="E176" s="30"/>
      <c r="F176" s="30"/>
      <c r="G176" s="30"/>
      <c r="H176" s="30"/>
      <c r="I176" s="30"/>
      <c r="J176" s="30"/>
      <c r="K176" s="30"/>
      <c r="L176" s="30"/>
      <c r="M176" s="30"/>
      <c r="N176" s="30"/>
    </row>
    <row r="177" spans="5:14" ht="12.75">
      <c r="E177" s="30"/>
      <c r="F177" s="30"/>
      <c r="G177" s="30"/>
      <c r="H177" s="30"/>
      <c r="I177" s="30"/>
      <c r="J177" s="30"/>
      <c r="K177" s="30"/>
      <c r="L177" s="30"/>
      <c r="M177" s="30"/>
      <c r="N177" s="30"/>
    </row>
    <row r="178" spans="5:14" ht="12.75">
      <c r="E178" s="30"/>
      <c r="F178" s="30"/>
      <c r="G178" s="30"/>
      <c r="H178" s="30"/>
      <c r="I178" s="30"/>
      <c r="J178" s="30"/>
      <c r="K178" s="30"/>
      <c r="L178" s="30"/>
      <c r="M178" s="30"/>
      <c r="N178" s="30"/>
    </row>
    <row r="179" spans="5:14" ht="12.75">
      <c r="E179" s="30"/>
      <c r="F179" s="30"/>
      <c r="G179" s="30"/>
      <c r="H179" s="30"/>
      <c r="I179" s="30"/>
      <c r="J179" s="30"/>
      <c r="K179" s="30"/>
      <c r="L179" s="30"/>
      <c r="M179" s="30"/>
      <c r="N179" s="30"/>
    </row>
    <row r="180" spans="5:14" ht="12.75">
      <c r="E180" s="30"/>
      <c r="F180" s="30"/>
      <c r="G180" s="30"/>
      <c r="H180" s="30"/>
      <c r="I180" s="30"/>
      <c r="J180" s="30"/>
      <c r="K180" s="30"/>
      <c r="L180" s="30"/>
      <c r="M180" s="30"/>
      <c r="N180" s="30"/>
    </row>
    <row r="181" spans="5:14" ht="12.75">
      <c r="E181" s="30"/>
      <c r="F181" s="30"/>
      <c r="G181" s="30"/>
      <c r="H181" s="30"/>
      <c r="I181" s="30"/>
      <c r="J181" s="30"/>
      <c r="K181" s="30"/>
      <c r="L181" s="30"/>
      <c r="M181" s="30"/>
      <c r="N181" s="30"/>
    </row>
    <row r="182" spans="5:14" ht="12.75">
      <c r="E182" s="30"/>
      <c r="F182" s="30"/>
      <c r="G182" s="30"/>
      <c r="H182" s="30"/>
      <c r="I182" s="30"/>
      <c r="J182" s="30"/>
      <c r="K182" s="30"/>
      <c r="L182" s="30"/>
      <c r="M182" s="30"/>
      <c r="N182" s="30"/>
    </row>
    <row r="183" spans="5:14" ht="12.75">
      <c r="E183" s="30"/>
      <c r="F183" s="30"/>
      <c r="G183" s="30"/>
      <c r="H183" s="30"/>
      <c r="I183" s="30"/>
      <c r="J183" s="30"/>
      <c r="K183" s="30"/>
      <c r="L183" s="30"/>
      <c r="M183" s="30"/>
      <c r="N183" s="30"/>
    </row>
    <row r="184" spans="5:14" ht="12.75">
      <c r="E184" s="30"/>
      <c r="F184" s="30"/>
      <c r="G184" s="30"/>
      <c r="H184" s="30"/>
      <c r="I184" s="30"/>
      <c r="J184" s="30"/>
      <c r="K184" s="30"/>
      <c r="L184" s="30"/>
      <c r="M184" s="30"/>
      <c r="N184" s="30"/>
    </row>
    <row r="185" spans="5:14" ht="12.75">
      <c r="E185" s="30"/>
      <c r="F185" s="30"/>
      <c r="G185" s="30"/>
      <c r="H185" s="30"/>
      <c r="I185" s="30"/>
      <c r="J185" s="30"/>
      <c r="K185" s="30"/>
      <c r="L185" s="30"/>
      <c r="M185" s="30"/>
      <c r="N185" s="30"/>
    </row>
    <row r="186" spans="5:14" ht="12.75">
      <c r="E186" s="30"/>
      <c r="F186" s="30"/>
      <c r="G186" s="30"/>
      <c r="H186" s="30"/>
      <c r="I186" s="30"/>
      <c r="J186" s="30"/>
      <c r="K186" s="30"/>
      <c r="L186" s="30"/>
      <c r="M186" s="30"/>
      <c r="N186" s="30"/>
    </row>
    <row r="187" spans="5:14" ht="12.75">
      <c r="E187" s="30"/>
      <c r="F187" s="30"/>
      <c r="G187" s="30"/>
      <c r="H187" s="30"/>
      <c r="I187" s="30"/>
      <c r="J187" s="30"/>
      <c r="K187" s="30"/>
      <c r="L187" s="30"/>
      <c r="M187" s="30"/>
      <c r="N187" s="30"/>
    </row>
    <row r="188" spans="5:14" ht="12.75">
      <c r="E188" s="30"/>
      <c r="F188" s="30"/>
      <c r="G188" s="30"/>
      <c r="H188" s="30"/>
      <c r="I188" s="30"/>
      <c r="J188" s="30"/>
      <c r="K188" s="30"/>
      <c r="L188" s="30"/>
      <c r="M188" s="30"/>
      <c r="N188" s="30"/>
    </row>
    <row r="189" spans="5:14" ht="12.75">
      <c r="E189" s="30"/>
      <c r="F189" s="30"/>
      <c r="G189" s="30"/>
      <c r="H189" s="30"/>
      <c r="I189" s="30"/>
      <c r="J189" s="30"/>
      <c r="K189" s="30"/>
      <c r="L189" s="30"/>
      <c r="M189" s="30"/>
      <c r="N189" s="30"/>
    </row>
    <row r="190" spans="5:14" ht="12.75">
      <c r="E190" s="30"/>
      <c r="F190" s="30"/>
      <c r="G190" s="30"/>
      <c r="H190" s="30"/>
      <c r="I190" s="30"/>
      <c r="J190" s="30"/>
      <c r="K190" s="30"/>
      <c r="L190" s="30"/>
      <c r="M190" s="30"/>
      <c r="N190" s="30"/>
    </row>
    <row r="191" spans="5:14" ht="12.75">
      <c r="E191" s="30"/>
      <c r="F191" s="30"/>
      <c r="G191" s="30"/>
      <c r="H191" s="30"/>
      <c r="I191" s="30"/>
      <c r="J191" s="30"/>
      <c r="K191" s="30"/>
      <c r="L191" s="30"/>
      <c r="M191" s="30"/>
      <c r="N191" s="30"/>
    </row>
    <row r="192" spans="5:14" ht="12.75">
      <c r="E192" s="30"/>
      <c r="F192" s="30"/>
      <c r="G192" s="30"/>
      <c r="H192" s="30"/>
      <c r="I192" s="30"/>
      <c r="J192" s="30"/>
      <c r="K192" s="30"/>
      <c r="L192" s="30"/>
      <c r="M192" s="30"/>
      <c r="N192" s="30"/>
    </row>
    <row r="193" spans="5:14" ht="12.75">
      <c r="E193" s="30"/>
      <c r="F193" s="30"/>
      <c r="G193" s="30"/>
      <c r="H193" s="30"/>
      <c r="I193" s="30"/>
      <c r="J193" s="30"/>
      <c r="K193" s="30"/>
      <c r="L193" s="30"/>
      <c r="M193" s="30"/>
      <c r="N193" s="30"/>
    </row>
    <row r="194" spans="5:14" ht="12.75">
      <c r="E194" s="30"/>
      <c r="F194" s="30"/>
      <c r="G194" s="30"/>
      <c r="H194" s="30"/>
      <c r="I194" s="30"/>
      <c r="J194" s="30"/>
      <c r="K194" s="30"/>
      <c r="L194" s="30"/>
      <c r="M194" s="30"/>
      <c r="N194" s="30"/>
    </row>
    <row r="195" spans="5:14" ht="12.75">
      <c r="E195" s="30"/>
      <c r="F195" s="30"/>
      <c r="G195" s="30"/>
      <c r="H195" s="30"/>
      <c r="I195" s="30"/>
      <c r="J195" s="30"/>
      <c r="K195" s="30"/>
      <c r="L195" s="30"/>
      <c r="M195" s="30"/>
      <c r="N195" s="30"/>
    </row>
    <row r="196" spans="5:14" ht="12.75">
      <c r="E196" s="30"/>
      <c r="F196" s="30"/>
      <c r="G196" s="30"/>
      <c r="H196" s="30"/>
      <c r="I196" s="30"/>
      <c r="J196" s="30"/>
      <c r="K196" s="30"/>
      <c r="L196" s="30"/>
      <c r="M196" s="30"/>
      <c r="N196" s="30"/>
    </row>
    <row r="197" spans="5:14" ht="12.75">
      <c r="E197" s="30"/>
      <c r="F197" s="30"/>
      <c r="G197" s="30"/>
      <c r="H197" s="30"/>
      <c r="I197" s="30"/>
      <c r="J197" s="30"/>
      <c r="K197" s="30"/>
      <c r="L197" s="30"/>
      <c r="M197" s="30"/>
      <c r="N197" s="30"/>
    </row>
    <row r="198" spans="5:14" ht="12.75">
      <c r="E198" s="30"/>
      <c r="F198" s="30"/>
      <c r="G198" s="30"/>
      <c r="H198" s="30"/>
      <c r="I198" s="30"/>
      <c r="J198" s="30"/>
      <c r="K198" s="30"/>
      <c r="L198" s="30"/>
      <c r="M198" s="30"/>
      <c r="N198" s="30"/>
    </row>
    <row r="199" spans="5:14" ht="12.75">
      <c r="E199" s="30"/>
      <c r="F199" s="30"/>
      <c r="G199" s="30"/>
      <c r="H199" s="30"/>
      <c r="I199" s="30"/>
      <c r="J199" s="30"/>
      <c r="K199" s="30"/>
      <c r="L199" s="30"/>
      <c r="M199" s="30"/>
      <c r="N199" s="30"/>
    </row>
    <row r="200" spans="5:14" ht="12.75">
      <c r="E200" s="30"/>
      <c r="F200" s="30"/>
      <c r="G200" s="30"/>
      <c r="H200" s="30"/>
      <c r="I200" s="30"/>
      <c r="J200" s="30"/>
      <c r="K200" s="30"/>
      <c r="L200" s="30"/>
      <c r="M200" s="30"/>
      <c r="N200" s="30"/>
    </row>
    <row r="201" spans="5:14" ht="12.75">
      <c r="E201" s="30"/>
      <c r="F201" s="30"/>
      <c r="G201" s="30"/>
      <c r="H201" s="30"/>
      <c r="I201" s="30"/>
      <c r="J201" s="30"/>
      <c r="K201" s="30"/>
      <c r="L201" s="30"/>
      <c r="M201" s="30"/>
      <c r="N201" s="30"/>
    </row>
    <row r="202" spans="5:14" ht="12.75">
      <c r="E202" s="30"/>
      <c r="F202" s="30"/>
      <c r="G202" s="30"/>
      <c r="H202" s="30"/>
      <c r="I202" s="30"/>
      <c r="J202" s="30"/>
      <c r="K202" s="30"/>
      <c r="L202" s="30"/>
      <c r="M202" s="30"/>
      <c r="N202" s="30"/>
    </row>
    <row r="203" spans="5:14" ht="12.75">
      <c r="E203" s="30"/>
      <c r="F203" s="30"/>
      <c r="G203" s="30"/>
      <c r="H203" s="30"/>
      <c r="I203" s="30"/>
      <c r="J203" s="30"/>
      <c r="K203" s="30"/>
      <c r="L203" s="30"/>
      <c r="M203" s="30"/>
      <c r="N203" s="30"/>
    </row>
    <row r="204" spans="5:14" ht="12.75">
      <c r="E204" s="30"/>
      <c r="F204" s="30"/>
      <c r="G204" s="30"/>
      <c r="H204" s="30"/>
      <c r="I204" s="30"/>
      <c r="J204" s="30"/>
      <c r="K204" s="30"/>
      <c r="L204" s="30"/>
      <c r="M204" s="30"/>
      <c r="N204" s="30"/>
    </row>
    <row r="205" spans="5:14" ht="12.75">
      <c r="E205" s="30"/>
      <c r="F205" s="30"/>
      <c r="G205" s="30"/>
      <c r="H205" s="30"/>
      <c r="I205" s="30"/>
      <c r="J205" s="30"/>
      <c r="K205" s="30"/>
      <c r="L205" s="30"/>
      <c r="M205" s="30"/>
      <c r="N205" s="30"/>
    </row>
    <row r="206" spans="5:14" ht="12.75">
      <c r="E206" s="30"/>
      <c r="F206" s="30"/>
      <c r="G206" s="30"/>
      <c r="H206" s="30"/>
      <c r="I206" s="30"/>
      <c r="J206" s="30"/>
      <c r="K206" s="30"/>
      <c r="L206" s="30"/>
      <c r="M206" s="30"/>
      <c r="N206" s="30"/>
    </row>
    <row r="207" spans="5:14" ht="12.75">
      <c r="E207" s="30"/>
      <c r="F207" s="30"/>
      <c r="G207" s="30"/>
      <c r="H207" s="30"/>
      <c r="I207" s="30"/>
      <c r="J207" s="30"/>
      <c r="K207" s="30"/>
      <c r="L207" s="30"/>
      <c r="M207" s="30"/>
      <c r="N207" s="30"/>
    </row>
    <row r="208" spans="5:14" ht="12.75">
      <c r="E208" s="30"/>
      <c r="F208" s="30"/>
      <c r="G208" s="30"/>
      <c r="H208" s="30"/>
      <c r="I208" s="30"/>
      <c r="J208" s="30"/>
      <c r="K208" s="30"/>
      <c r="L208" s="30"/>
      <c r="M208" s="30"/>
      <c r="N208" s="30"/>
    </row>
    <row r="209" spans="5:14" ht="12.75">
      <c r="E209" s="30"/>
      <c r="F209" s="30"/>
      <c r="G209" s="30"/>
      <c r="H209" s="30"/>
      <c r="I209" s="30"/>
      <c r="J209" s="30"/>
      <c r="K209" s="30"/>
      <c r="L209" s="30"/>
      <c r="M209" s="30"/>
      <c r="N209" s="30"/>
    </row>
    <row r="210" spans="5:14" ht="12.75">
      <c r="E210" s="30"/>
      <c r="F210" s="30"/>
      <c r="G210" s="30"/>
      <c r="H210" s="30"/>
      <c r="I210" s="30"/>
      <c r="J210" s="30"/>
      <c r="K210" s="30"/>
      <c r="L210" s="30"/>
      <c r="M210" s="30"/>
      <c r="N210" s="30"/>
    </row>
    <row r="211" spans="5:14" ht="12.75">
      <c r="E211" s="30"/>
      <c r="F211" s="30"/>
      <c r="G211" s="30"/>
      <c r="H211" s="30"/>
      <c r="I211" s="30"/>
      <c r="J211" s="30"/>
      <c r="K211" s="30"/>
      <c r="L211" s="30"/>
      <c r="M211" s="30"/>
      <c r="N211" s="30"/>
    </row>
    <row r="212" spans="5:14" ht="12.75">
      <c r="E212" s="30"/>
      <c r="F212" s="30"/>
      <c r="G212" s="30"/>
      <c r="H212" s="30"/>
      <c r="I212" s="30"/>
      <c r="J212" s="30"/>
      <c r="K212" s="30"/>
      <c r="L212" s="30"/>
      <c r="M212" s="30"/>
      <c r="N212" s="30"/>
    </row>
    <row r="213" spans="5:14" ht="12.75">
      <c r="E213" s="30"/>
      <c r="F213" s="30"/>
      <c r="G213" s="30"/>
      <c r="H213" s="30"/>
      <c r="I213" s="30"/>
      <c r="J213" s="30"/>
      <c r="K213" s="30"/>
      <c r="L213" s="30"/>
      <c r="M213" s="30"/>
      <c r="N213" s="30"/>
    </row>
    <row r="214" spans="5:14" ht="12.75">
      <c r="E214" s="30"/>
      <c r="F214" s="30"/>
      <c r="G214" s="30"/>
      <c r="H214" s="30"/>
      <c r="I214" s="30"/>
      <c r="J214" s="30"/>
      <c r="K214" s="30"/>
      <c r="L214" s="30"/>
      <c r="M214" s="30"/>
      <c r="N214" s="30"/>
    </row>
    <row r="215" spans="5:14" ht="12.75">
      <c r="E215" s="30"/>
      <c r="F215" s="30"/>
      <c r="G215" s="30"/>
      <c r="H215" s="30"/>
      <c r="I215" s="30"/>
      <c r="J215" s="30"/>
      <c r="K215" s="30"/>
      <c r="L215" s="30"/>
      <c r="M215" s="30"/>
      <c r="N215" s="30"/>
    </row>
    <row r="216" spans="5:14" ht="12.75">
      <c r="E216" s="30"/>
      <c r="F216" s="30"/>
      <c r="G216" s="30"/>
      <c r="H216" s="30"/>
      <c r="I216" s="30"/>
      <c r="J216" s="30"/>
      <c r="K216" s="30"/>
      <c r="L216" s="30"/>
      <c r="M216" s="30"/>
      <c r="N216" s="30"/>
    </row>
    <row r="217" spans="5:14" ht="12.75">
      <c r="E217" s="30"/>
      <c r="F217" s="30"/>
      <c r="G217" s="30"/>
      <c r="H217" s="30"/>
      <c r="I217" s="30"/>
      <c r="J217" s="30"/>
      <c r="K217" s="30"/>
      <c r="L217" s="30"/>
      <c r="M217" s="30"/>
      <c r="N217" s="30"/>
    </row>
    <row r="218" spans="5:14" ht="12.75">
      <c r="E218" s="30"/>
      <c r="F218" s="30"/>
      <c r="G218" s="30"/>
      <c r="H218" s="30"/>
      <c r="I218" s="30"/>
      <c r="J218" s="30"/>
      <c r="K218" s="30"/>
      <c r="L218" s="30"/>
      <c r="M218" s="30"/>
      <c r="N218" s="30"/>
    </row>
    <row r="219" spans="5:14" ht="12.75">
      <c r="E219" s="30"/>
      <c r="F219" s="30"/>
      <c r="G219" s="30"/>
      <c r="H219" s="30"/>
      <c r="I219" s="30"/>
      <c r="J219" s="30"/>
      <c r="K219" s="30"/>
      <c r="L219" s="30"/>
      <c r="M219" s="30"/>
      <c r="N219" s="30"/>
    </row>
    <row r="220" spans="5:14" ht="12.75">
      <c r="E220" s="30"/>
      <c r="F220" s="30"/>
      <c r="G220" s="30"/>
      <c r="H220" s="30"/>
      <c r="I220" s="30"/>
      <c r="J220" s="30"/>
      <c r="K220" s="30"/>
      <c r="L220" s="30"/>
      <c r="M220" s="30"/>
      <c r="N220" s="30"/>
    </row>
    <row r="221" spans="5:14" ht="12.75">
      <c r="E221" s="30"/>
      <c r="F221" s="30"/>
      <c r="G221" s="30"/>
      <c r="H221" s="30"/>
      <c r="I221" s="30"/>
      <c r="J221" s="30"/>
      <c r="K221" s="30"/>
      <c r="L221" s="30"/>
      <c r="M221" s="30"/>
      <c r="N221" s="30"/>
    </row>
    <row r="222" spans="5:14" ht="12.75">
      <c r="E222" s="30"/>
      <c r="F222" s="30"/>
      <c r="G222" s="30"/>
      <c r="H222" s="30"/>
      <c r="I222" s="30"/>
      <c r="J222" s="30"/>
      <c r="K222" s="30"/>
      <c r="L222" s="30"/>
      <c r="M222" s="30"/>
      <c r="N222" s="30"/>
    </row>
    <row r="223" spans="5:14" ht="12.75">
      <c r="E223" s="30"/>
      <c r="F223" s="30"/>
      <c r="G223" s="30"/>
      <c r="H223" s="30"/>
      <c r="I223" s="30"/>
      <c r="J223" s="30"/>
      <c r="K223" s="30"/>
      <c r="L223" s="30"/>
      <c r="M223" s="30"/>
      <c r="N223" s="30"/>
    </row>
    <row r="224" spans="5:14" ht="12.75">
      <c r="E224" s="30"/>
      <c r="F224" s="30"/>
      <c r="G224" s="30"/>
      <c r="H224" s="30"/>
      <c r="I224" s="30"/>
      <c r="J224" s="30"/>
      <c r="K224" s="30"/>
      <c r="L224" s="30"/>
      <c r="M224" s="30"/>
      <c r="N224" s="30"/>
    </row>
    <row r="225" spans="5:14" ht="12.75">
      <c r="E225" s="30"/>
      <c r="F225" s="30"/>
      <c r="G225" s="30"/>
      <c r="H225" s="30"/>
      <c r="I225" s="30"/>
      <c r="J225" s="30"/>
      <c r="K225" s="30"/>
      <c r="L225" s="30"/>
      <c r="M225" s="30"/>
      <c r="N225" s="30"/>
    </row>
    <row r="226" spans="5:14" ht="12.75">
      <c r="E226" s="30"/>
      <c r="F226" s="30"/>
      <c r="G226" s="30"/>
      <c r="H226" s="30"/>
      <c r="I226" s="30"/>
      <c r="J226" s="30"/>
      <c r="K226" s="30"/>
      <c r="L226" s="30"/>
      <c r="M226" s="30"/>
      <c r="N226" s="30"/>
    </row>
    <row r="227" spans="5:14" ht="12.75">
      <c r="E227" s="30"/>
      <c r="F227" s="30"/>
      <c r="G227" s="30"/>
      <c r="H227" s="30"/>
      <c r="I227" s="30"/>
      <c r="J227" s="30"/>
      <c r="K227" s="30"/>
      <c r="L227" s="30"/>
      <c r="M227" s="30"/>
      <c r="N227" s="30"/>
    </row>
    <row r="228" spans="5:14" ht="12.75">
      <c r="E228" s="30"/>
      <c r="F228" s="30"/>
      <c r="G228" s="30"/>
      <c r="H228" s="30"/>
      <c r="I228" s="30"/>
      <c r="J228" s="30"/>
      <c r="K228" s="30"/>
      <c r="L228" s="30"/>
      <c r="M228" s="30"/>
      <c r="N228" s="30"/>
    </row>
    <row r="229" spans="5:14" ht="12.75">
      <c r="E229" s="30"/>
      <c r="F229" s="30"/>
      <c r="G229" s="30"/>
      <c r="H229" s="30"/>
      <c r="I229" s="30"/>
      <c r="J229" s="30"/>
      <c r="K229" s="30"/>
      <c r="L229" s="30"/>
      <c r="M229" s="30"/>
      <c r="N229" s="30"/>
    </row>
    <row r="230" spans="5:14" ht="12.75">
      <c r="E230" s="30"/>
      <c r="F230" s="30"/>
      <c r="G230" s="30"/>
      <c r="H230" s="30"/>
      <c r="I230" s="30"/>
      <c r="J230" s="30"/>
      <c r="K230" s="30"/>
      <c r="L230" s="30"/>
      <c r="M230" s="30"/>
      <c r="N230" s="30"/>
    </row>
    <row r="231" spans="5:14" ht="12.75">
      <c r="E231" s="30"/>
      <c r="F231" s="30"/>
      <c r="G231" s="30"/>
      <c r="H231" s="30"/>
      <c r="I231" s="30"/>
      <c r="J231" s="30"/>
      <c r="K231" s="30"/>
      <c r="L231" s="30"/>
      <c r="M231" s="30"/>
      <c r="N231" s="30"/>
    </row>
    <row r="232" spans="5:14" ht="12.75">
      <c r="E232" s="30"/>
      <c r="F232" s="30"/>
      <c r="G232" s="30"/>
      <c r="H232" s="30"/>
      <c r="I232" s="30"/>
      <c r="J232" s="30"/>
      <c r="K232" s="30"/>
      <c r="L232" s="30"/>
      <c r="M232" s="30"/>
      <c r="N232" s="30"/>
    </row>
    <row r="233" spans="5:14" ht="12.75">
      <c r="E233" s="30"/>
      <c r="F233" s="30"/>
      <c r="G233" s="30"/>
      <c r="H233" s="30"/>
      <c r="I233" s="30"/>
      <c r="J233" s="30"/>
      <c r="K233" s="30"/>
      <c r="L233" s="30"/>
      <c r="M233" s="30"/>
      <c r="N233" s="30"/>
    </row>
    <row r="234" spans="5:14" ht="12.75">
      <c r="E234" s="30"/>
      <c r="F234" s="30"/>
      <c r="G234" s="30"/>
      <c r="H234" s="30"/>
      <c r="I234" s="30"/>
      <c r="J234" s="30"/>
      <c r="K234" s="30"/>
      <c r="L234" s="30"/>
      <c r="M234" s="30"/>
      <c r="N234" s="30"/>
    </row>
    <row r="235" spans="5:14" ht="12.75">
      <c r="E235" s="30"/>
      <c r="F235" s="30"/>
      <c r="G235" s="30"/>
      <c r="H235" s="30"/>
      <c r="I235" s="30"/>
      <c r="J235" s="30"/>
      <c r="K235" s="30"/>
      <c r="L235" s="30"/>
      <c r="M235" s="30"/>
      <c r="N235" s="30"/>
    </row>
    <row r="236" spans="5:14" ht="12.75">
      <c r="E236" s="30"/>
      <c r="F236" s="30"/>
      <c r="G236" s="30"/>
      <c r="H236" s="30"/>
      <c r="I236" s="30"/>
      <c r="J236" s="30"/>
      <c r="K236" s="30"/>
      <c r="L236" s="30"/>
      <c r="M236" s="30"/>
      <c r="N236" s="30"/>
    </row>
    <row r="237" spans="5:14" ht="12.75">
      <c r="E237" s="30"/>
      <c r="F237" s="30"/>
      <c r="G237" s="30"/>
      <c r="H237" s="30"/>
      <c r="I237" s="30"/>
      <c r="J237" s="30"/>
      <c r="K237" s="30"/>
      <c r="L237" s="30"/>
      <c r="M237" s="30"/>
      <c r="N237" s="30"/>
    </row>
    <row r="238" spans="5:14" ht="12.75">
      <c r="E238" s="30"/>
      <c r="F238" s="30"/>
      <c r="G238" s="30"/>
      <c r="H238" s="30"/>
      <c r="I238" s="30"/>
      <c r="J238" s="30"/>
      <c r="K238" s="30"/>
      <c r="L238" s="30"/>
      <c r="M238" s="30"/>
      <c r="N238" s="30"/>
    </row>
    <row r="239" spans="5:14" ht="12.75">
      <c r="E239" s="30"/>
      <c r="F239" s="30"/>
      <c r="G239" s="30"/>
      <c r="H239" s="30"/>
      <c r="I239" s="30"/>
      <c r="J239" s="30"/>
      <c r="K239" s="30"/>
      <c r="L239" s="30"/>
      <c r="M239" s="30"/>
      <c r="N239" s="30"/>
    </row>
    <row r="240" spans="5:14" ht="12.75">
      <c r="E240" s="30"/>
      <c r="F240" s="30"/>
      <c r="G240" s="30"/>
      <c r="H240" s="30"/>
      <c r="I240" s="30"/>
      <c r="J240" s="30"/>
      <c r="K240" s="30"/>
      <c r="L240" s="30"/>
      <c r="M240" s="30"/>
      <c r="N240" s="30"/>
    </row>
    <row r="241" spans="5:14" ht="12.75">
      <c r="E241" s="30"/>
      <c r="F241" s="30"/>
      <c r="G241" s="30"/>
      <c r="H241" s="30"/>
      <c r="I241" s="30"/>
      <c r="J241" s="30"/>
      <c r="K241" s="30"/>
      <c r="L241" s="30"/>
      <c r="M241" s="30"/>
      <c r="N241" s="30"/>
    </row>
    <row r="242" spans="5:14" ht="12.75">
      <c r="E242" s="30"/>
      <c r="F242" s="30"/>
      <c r="G242" s="30"/>
      <c r="H242" s="30"/>
      <c r="I242" s="30"/>
      <c r="J242" s="30"/>
      <c r="K242" s="30"/>
      <c r="L242" s="30"/>
      <c r="M242" s="30"/>
      <c r="N242" s="30"/>
    </row>
    <row r="243" spans="5:14" ht="12.75">
      <c r="E243" s="30"/>
      <c r="F243" s="30"/>
      <c r="G243" s="30"/>
      <c r="H243" s="30"/>
      <c r="I243" s="30"/>
      <c r="J243" s="30"/>
      <c r="K243" s="30"/>
      <c r="L243" s="30"/>
      <c r="M243" s="30"/>
      <c r="N243" s="30"/>
    </row>
    <row r="244" spans="5:14" ht="12.75">
      <c r="E244" s="30"/>
      <c r="F244" s="30"/>
      <c r="G244" s="30"/>
      <c r="H244" s="30"/>
      <c r="I244" s="30"/>
      <c r="J244" s="30"/>
      <c r="K244" s="30"/>
      <c r="L244" s="30"/>
      <c r="M244" s="30"/>
      <c r="N244" s="30"/>
    </row>
    <row r="245" spans="5:14" ht="12.75">
      <c r="E245" s="30"/>
      <c r="F245" s="30"/>
      <c r="G245" s="30"/>
      <c r="H245" s="30"/>
      <c r="I245" s="30"/>
      <c r="J245" s="30"/>
      <c r="K245" s="30"/>
      <c r="L245" s="30"/>
      <c r="M245" s="30"/>
      <c r="N245" s="30"/>
    </row>
    <row r="246" spans="5:14" ht="12.75">
      <c r="E246" s="30"/>
      <c r="F246" s="30"/>
      <c r="G246" s="30"/>
      <c r="H246" s="30"/>
      <c r="I246" s="30"/>
      <c r="J246" s="30"/>
      <c r="K246" s="30"/>
      <c r="L246" s="30"/>
      <c r="M246" s="30"/>
      <c r="N246" s="30"/>
    </row>
    <row r="247" spans="5:14" ht="12.75">
      <c r="E247" s="30"/>
      <c r="F247" s="30"/>
      <c r="G247" s="30"/>
      <c r="H247" s="30"/>
      <c r="I247" s="30"/>
      <c r="J247" s="30"/>
      <c r="K247" s="30"/>
      <c r="L247" s="30"/>
      <c r="M247" s="30"/>
      <c r="N247" s="30"/>
    </row>
    <row r="248" spans="5:14" ht="12.75">
      <c r="E248" s="30"/>
      <c r="F248" s="30"/>
      <c r="G248" s="30"/>
      <c r="H248" s="30"/>
      <c r="I248" s="30"/>
      <c r="J248" s="30"/>
      <c r="K248" s="30"/>
      <c r="L248" s="30"/>
      <c r="M248" s="30"/>
      <c r="N248" s="30"/>
    </row>
    <row r="249" spans="5:14" ht="12.75">
      <c r="E249" s="30"/>
      <c r="F249" s="30"/>
      <c r="G249" s="30"/>
      <c r="H249" s="30"/>
      <c r="I249" s="30"/>
      <c r="J249" s="30"/>
      <c r="K249" s="30"/>
      <c r="L249" s="30"/>
      <c r="M249" s="30"/>
      <c r="N249" s="30"/>
    </row>
    <row r="250" spans="5:14" ht="12.75">
      <c r="E250" s="30"/>
      <c r="F250" s="30"/>
      <c r="G250" s="30"/>
      <c r="H250" s="30"/>
      <c r="I250" s="30"/>
      <c r="J250" s="30"/>
      <c r="K250" s="30"/>
      <c r="L250" s="30"/>
      <c r="M250" s="30"/>
      <c r="N250" s="30"/>
    </row>
    <row r="251" spans="5:14" ht="12.75">
      <c r="E251" s="30"/>
      <c r="F251" s="30"/>
      <c r="G251" s="30"/>
      <c r="H251" s="30"/>
      <c r="I251" s="30"/>
      <c r="J251" s="30"/>
      <c r="K251" s="30"/>
      <c r="L251" s="30"/>
      <c r="M251" s="30"/>
      <c r="N251" s="30"/>
    </row>
    <row r="252" spans="5:14" ht="12.75">
      <c r="E252" s="30"/>
      <c r="F252" s="30"/>
      <c r="G252" s="30"/>
      <c r="H252" s="30"/>
      <c r="I252" s="30"/>
      <c r="J252" s="30"/>
      <c r="K252" s="30"/>
      <c r="L252" s="30"/>
      <c r="M252" s="30"/>
      <c r="N252" s="30"/>
    </row>
    <row r="253" spans="5:14" ht="12.75">
      <c r="E253" s="30"/>
      <c r="F253" s="30"/>
      <c r="G253" s="30"/>
      <c r="H253" s="30"/>
      <c r="I253" s="30"/>
      <c r="J253" s="30"/>
      <c r="K253" s="30"/>
      <c r="L253" s="30"/>
      <c r="M253" s="30"/>
      <c r="N253" s="30"/>
    </row>
    <row r="254" spans="5:14" ht="12.75">
      <c r="E254" s="30"/>
      <c r="F254" s="30"/>
      <c r="G254" s="30"/>
      <c r="H254" s="30"/>
      <c r="I254" s="30"/>
      <c r="J254" s="30"/>
      <c r="K254" s="30"/>
      <c r="L254" s="30"/>
      <c r="M254" s="30"/>
      <c r="N254" s="30"/>
    </row>
    <row r="255" spans="5:14" ht="12.75">
      <c r="E255" s="30"/>
      <c r="F255" s="30"/>
      <c r="G255" s="30"/>
      <c r="H255" s="30"/>
      <c r="I255" s="30"/>
      <c r="J255" s="30"/>
      <c r="K255" s="30"/>
      <c r="L255" s="30"/>
      <c r="M255" s="30"/>
      <c r="N255" s="30"/>
    </row>
    <row r="256" spans="5:14" ht="12.75">
      <c r="E256" s="30"/>
      <c r="F256" s="30"/>
      <c r="G256" s="30"/>
      <c r="H256" s="30"/>
      <c r="I256" s="30"/>
      <c r="J256" s="30"/>
      <c r="K256" s="30"/>
      <c r="L256" s="30"/>
      <c r="M256" s="30"/>
      <c r="N256" s="30"/>
    </row>
    <row r="257" spans="5:14" ht="12.75">
      <c r="E257" s="30"/>
      <c r="F257" s="30"/>
      <c r="G257" s="30"/>
      <c r="H257" s="30"/>
      <c r="I257" s="30"/>
      <c r="J257" s="30"/>
      <c r="K257" s="30"/>
      <c r="L257" s="30"/>
      <c r="M257" s="30"/>
      <c r="N257" s="30"/>
    </row>
    <row r="258" spans="5:14" ht="12.75">
      <c r="E258" s="30"/>
      <c r="F258" s="30"/>
      <c r="G258" s="30"/>
      <c r="H258" s="30"/>
      <c r="I258" s="30"/>
      <c r="J258" s="30"/>
      <c r="K258" s="30"/>
      <c r="L258" s="30"/>
      <c r="M258" s="30"/>
      <c r="N258" s="30"/>
    </row>
    <row r="259" spans="5:14" ht="12.75">
      <c r="E259" s="30"/>
      <c r="F259" s="30"/>
      <c r="G259" s="30"/>
      <c r="H259" s="30"/>
      <c r="I259" s="30"/>
      <c r="J259" s="30"/>
      <c r="K259" s="30"/>
      <c r="L259" s="30"/>
      <c r="M259" s="30"/>
      <c r="N259" s="30"/>
    </row>
    <row r="260" spans="5:14" ht="12.75">
      <c r="E260" s="30"/>
      <c r="F260" s="30"/>
      <c r="G260" s="30"/>
      <c r="H260" s="30"/>
      <c r="I260" s="30"/>
      <c r="J260" s="30"/>
      <c r="K260" s="30"/>
      <c r="L260" s="30"/>
      <c r="M260" s="30"/>
      <c r="N260" s="30"/>
    </row>
    <row r="261" spans="5:14" ht="12.75">
      <c r="E261" s="30"/>
      <c r="F261" s="30"/>
      <c r="G261" s="30"/>
      <c r="H261" s="30"/>
      <c r="I261" s="30"/>
      <c r="J261" s="30"/>
      <c r="K261" s="30"/>
      <c r="L261" s="30"/>
      <c r="M261" s="30"/>
      <c r="N261" s="30"/>
    </row>
    <row r="262" spans="5:14" ht="12.75">
      <c r="E262" s="30"/>
      <c r="F262" s="30"/>
      <c r="G262" s="30"/>
      <c r="H262" s="30"/>
      <c r="I262" s="30"/>
      <c r="J262" s="30"/>
      <c r="K262" s="30"/>
      <c r="L262" s="30"/>
      <c r="M262" s="30"/>
      <c r="N262" s="30"/>
    </row>
    <row r="263" spans="5:14" ht="12.75">
      <c r="E263" s="30"/>
      <c r="F263" s="30"/>
      <c r="G263" s="30"/>
      <c r="H263" s="30"/>
      <c r="I263" s="30"/>
      <c r="J263" s="30"/>
      <c r="K263" s="30"/>
      <c r="L263" s="30"/>
      <c r="M263" s="30"/>
      <c r="N263" s="30"/>
    </row>
    <row r="264" spans="5:14" ht="12.75">
      <c r="E264" s="30"/>
      <c r="F264" s="30"/>
      <c r="G264" s="30"/>
      <c r="H264" s="30"/>
      <c r="I264" s="30"/>
      <c r="J264" s="30"/>
      <c r="K264" s="30"/>
      <c r="L264" s="30"/>
      <c r="M264" s="30"/>
      <c r="N264" s="30"/>
    </row>
    <row r="265" spans="5:14" ht="12.75">
      <c r="E265" s="30"/>
      <c r="F265" s="30"/>
      <c r="G265" s="30"/>
      <c r="H265" s="30"/>
      <c r="I265" s="30"/>
      <c r="J265" s="30"/>
      <c r="K265" s="30"/>
      <c r="L265" s="30"/>
      <c r="M265" s="30"/>
      <c r="N265" s="30"/>
    </row>
    <row r="266" spans="5:14" ht="12.75">
      <c r="E266" s="30"/>
      <c r="F266" s="30"/>
      <c r="G266" s="30"/>
      <c r="H266" s="30"/>
      <c r="I266" s="30"/>
      <c r="J266" s="30"/>
      <c r="K266" s="30"/>
      <c r="L266" s="30"/>
      <c r="M266" s="30"/>
      <c r="N266" s="30"/>
    </row>
    <row r="267" spans="5:14" ht="12.75">
      <c r="E267" s="30"/>
      <c r="F267" s="30"/>
      <c r="G267" s="30"/>
      <c r="H267" s="30"/>
      <c r="I267" s="30"/>
      <c r="J267" s="30"/>
      <c r="K267" s="30"/>
      <c r="L267" s="30"/>
      <c r="M267" s="30"/>
      <c r="N267" s="30"/>
    </row>
    <row r="268" spans="5:14" ht="12.75">
      <c r="E268" s="30"/>
      <c r="F268" s="30"/>
      <c r="G268" s="30"/>
      <c r="H268" s="30"/>
      <c r="I268" s="30"/>
      <c r="J268" s="30"/>
      <c r="K268" s="30"/>
      <c r="L268" s="30"/>
      <c r="M268" s="30"/>
      <c r="N268" s="30"/>
    </row>
    <row r="269" spans="5:14" ht="12.75">
      <c r="E269" s="30"/>
      <c r="F269" s="30"/>
      <c r="G269" s="30"/>
      <c r="H269" s="30"/>
      <c r="I269" s="30"/>
      <c r="J269" s="30"/>
      <c r="K269" s="30"/>
      <c r="L269" s="30"/>
      <c r="M269" s="30"/>
      <c r="N269" s="30"/>
    </row>
    <row r="270" spans="5:14" ht="12.75">
      <c r="E270" s="30"/>
      <c r="F270" s="30"/>
      <c r="G270" s="30"/>
      <c r="H270" s="30"/>
      <c r="I270" s="30"/>
      <c r="J270" s="30"/>
      <c r="K270" s="30"/>
      <c r="L270" s="30"/>
      <c r="M270" s="30"/>
      <c r="N270" s="30"/>
    </row>
    <row r="271" spans="5:14" ht="12.75">
      <c r="E271" s="30"/>
      <c r="F271" s="30"/>
      <c r="G271" s="30"/>
      <c r="H271" s="30"/>
      <c r="I271" s="30"/>
      <c r="J271" s="30"/>
      <c r="K271" s="30"/>
      <c r="L271" s="30"/>
      <c r="M271" s="30"/>
      <c r="N271" s="30"/>
    </row>
    <row r="272" spans="5:14" ht="12.75">
      <c r="E272" s="30"/>
      <c r="F272" s="30"/>
      <c r="G272" s="30"/>
      <c r="H272" s="30"/>
      <c r="I272" s="30"/>
      <c r="J272" s="30"/>
      <c r="K272" s="30"/>
      <c r="L272" s="30"/>
      <c r="M272" s="30"/>
      <c r="N272" s="30"/>
    </row>
    <row r="273" spans="5:14" ht="12.75">
      <c r="E273" s="30"/>
      <c r="F273" s="30"/>
      <c r="G273" s="30"/>
      <c r="H273" s="30"/>
      <c r="I273" s="30"/>
      <c r="J273" s="30"/>
      <c r="K273" s="30"/>
      <c r="L273" s="30"/>
      <c r="M273" s="30"/>
      <c r="N273" s="30"/>
    </row>
    <row r="274" spans="5:14" ht="12.75">
      <c r="E274" s="30"/>
      <c r="F274" s="30"/>
      <c r="G274" s="30"/>
      <c r="H274" s="30"/>
      <c r="I274" s="30"/>
      <c r="J274" s="30"/>
      <c r="K274" s="30"/>
      <c r="L274" s="30"/>
      <c r="M274" s="30"/>
      <c r="N274" s="30"/>
    </row>
    <row r="275" spans="5:14" ht="12.75">
      <c r="E275" s="30"/>
      <c r="F275" s="30"/>
      <c r="G275" s="30"/>
      <c r="H275" s="30"/>
      <c r="I275" s="30"/>
      <c r="J275" s="30"/>
      <c r="K275" s="30"/>
      <c r="L275" s="30"/>
      <c r="M275" s="30"/>
      <c r="N275" s="30"/>
    </row>
    <row r="276" spans="5:14" ht="12.75">
      <c r="E276" s="30"/>
      <c r="F276" s="30"/>
      <c r="G276" s="30"/>
      <c r="H276" s="30"/>
      <c r="I276" s="30"/>
      <c r="J276" s="30"/>
      <c r="K276" s="30"/>
      <c r="L276" s="30"/>
      <c r="M276" s="30"/>
      <c r="N276" s="30"/>
    </row>
    <row r="277" spans="5:14" ht="12.75">
      <c r="E277" s="30"/>
      <c r="F277" s="30"/>
      <c r="G277" s="30"/>
      <c r="H277" s="30"/>
      <c r="I277" s="30"/>
      <c r="J277" s="30"/>
      <c r="K277" s="30"/>
      <c r="L277" s="30"/>
      <c r="M277" s="30"/>
      <c r="N277" s="30"/>
    </row>
    <row r="278" spans="5:14" ht="12.75">
      <c r="E278" s="30"/>
      <c r="F278" s="30"/>
      <c r="G278" s="30"/>
      <c r="H278" s="30"/>
      <c r="I278" s="30"/>
      <c r="J278" s="30"/>
      <c r="K278" s="30"/>
      <c r="L278" s="30"/>
      <c r="M278" s="30"/>
      <c r="N278" s="30"/>
    </row>
    <row r="279" spans="5:14" ht="12.75">
      <c r="E279" s="30"/>
      <c r="F279" s="30"/>
      <c r="G279" s="30"/>
      <c r="H279" s="30"/>
      <c r="I279" s="30"/>
      <c r="J279" s="30"/>
      <c r="K279" s="30"/>
      <c r="L279" s="30"/>
      <c r="M279" s="30"/>
      <c r="N279" s="30"/>
    </row>
    <row r="280" spans="5:14" ht="12.75">
      <c r="E280" s="30"/>
      <c r="F280" s="30"/>
      <c r="G280" s="30"/>
      <c r="H280" s="30"/>
      <c r="I280" s="30"/>
      <c r="J280" s="30"/>
      <c r="K280" s="30"/>
      <c r="L280" s="30"/>
      <c r="M280" s="30"/>
      <c r="N280" s="30"/>
    </row>
    <row r="281" spans="5:14" ht="12.75">
      <c r="E281" s="30"/>
      <c r="F281" s="30"/>
      <c r="G281" s="30"/>
      <c r="H281" s="30"/>
      <c r="I281" s="30"/>
      <c r="J281" s="30"/>
      <c r="K281" s="30"/>
      <c r="L281" s="30"/>
      <c r="M281" s="30"/>
      <c r="N281" s="30"/>
    </row>
    <row r="282" spans="5:14" ht="12.75">
      <c r="E282" s="30"/>
      <c r="F282" s="30"/>
      <c r="G282" s="30"/>
      <c r="H282" s="30"/>
      <c r="I282" s="30"/>
      <c r="J282" s="30"/>
      <c r="K282" s="30"/>
      <c r="L282" s="30"/>
      <c r="M282" s="30"/>
      <c r="N282" s="30"/>
    </row>
    <row r="283" spans="5:14" ht="12.75">
      <c r="E283" s="30"/>
      <c r="F283" s="30"/>
      <c r="G283" s="30"/>
      <c r="H283" s="30"/>
      <c r="I283" s="30"/>
      <c r="J283" s="30"/>
      <c r="K283" s="30"/>
      <c r="L283" s="30"/>
      <c r="M283" s="30"/>
      <c r="N283" s="30"/>
    </row>
    <row r="284" spans="5:14" ht="12.75">
      <c r="E284" s="30"/>
      <c r="F284" s="30"/>
      <c r="G284" s="30"/>
      <c r="H284" s="30"/>
      <c r="I284" s="30"/>
      <c r="J284" s="30"/>
      <c r="K284" s="30"/>
      <c r="L284" s="30"/>
      <c r="M284" s="30"/>
      <c r="N284" s="30"/>
    </row>
    <row r="285" spans="5:14" ht="12.75">
      <c r="E285" s="30"/>
      <c r="F285" s="30"/>
      <c r="G285" s="30"/>
      <c r="H285" s="30"/>
      <c r="I285" s="30"/>
      <c r="J285" s="30"/>
      <c r="K285" s="30"/>
      <c r="L285" s="30"/>
      <c r="M285" s="30"/>
      <c r="N285" s="30"/>
    </row>
    <row r="286" spans="5:14" ht="12.75">
      <c r="E286" s="30"/>
      <c r="F286" s="30"/>
      <c r="G286" s="30"/>
      <c r="H286" s="30"/>
      <c r="I286" s="30"/>
      <c r="J286" s="30"/>
      <c r="K286" s="30"/>
      <c r="L286" s="30"/>
      <c r="M286" s="30"/>
      <c r="N286" s="30"/>
    </row>
    <row r="287" spans="5:14" ht="12.75">
      <c r="E287" s="30"/>
      <c r="F287" s="30"/>
      <c r="G287" s="30"/>
      <c r="H287" s="30"/>
      <c r="I287" s="30"/>
      <c r="J287" s="30"/>
      <c r="K287" s="30"/>
      <c r="L287" s="30"/>
      <c r="M287" s="30"/>
      <c r="N287" s="30"/>
    </row>
    <row r="288" spans="5:14" ht="12.75">
      <c r="E288" s="30"/>
      <c r="F288" s="30"/>
      <c r="G288" s="30"/>
      <c r="H288" s="30"/>
      <c r="I288" s="30"/>
      <c r="J288" s="30"/>
      <c r="K288" s="30"/>
      <c r="L288" s="30"/>
      <c r="M288" s="30"/>
      <c r="N288" s="30"/>
    </row>
    <row r="289" spans="5:14" ht="12.75">
      <c r="E289" s="30"/>
      <c r="F289" s="30"/>
      <c r="G289" s="30"/>
      <c r="H289" s="30"/>
      <c r="I289" s="30"/>
      <c r="J289" s="30"/>
      <c r="K289" s="30"/>
      <c r="L289" s="30"/>
      <c r="M289" s="30"/>
      <c r="N289" s="30"/>
    </row>
    <row r="290" spans="5:14" ht="12.75">
      <c r="E290" s="30"/>
      <c r="F290" s="30"/>
      <c r="G290" s="30"/>
      <c r="H290" s="30"/>
      <c r="I290" s="30"/>
      <c r="J290" s="30"/>
      <c r="K290" s="30"/>
      <c r="L290" s="30"/>
      <c r="M290" s="30"/>
      <c r="N290" s="30"/>
    </row>
    <row r="291" spans="5:14" ht="12.75">
      <c r="E291" s="30"/>
      <c r="F291" s="30"/>
      <c r="G291" s="30"/>
      <c r="H291" s="30"/>
      <c r="I291" s="30"/>
      <c r="J291" s="30"/>
      <c r="K291" s="30"/>
      <c r="L291" s="30"/>
      <c r="M291" s="30"/>
      <c r="N291" s="30"/>
    </row>
    <row r="292" spans="5:14" ht="12.75">
      <c r="E292" s="30"/>
      <c r="F292" s="30"/>
      <c r="G292" s="30"/>
      <c r="H292" s="30"/>
      <c r="I292" s="30"/>
      <c r="J292" s="30"/>
      <c r="K292" s="30"/>
      <c r="L292" s="30"/>
      <c r="M292" s="30"/>
      <c r="N292" s="30"/>
    </row>
    <row r="293" spans="5:14" ht="12.75">
      <c r="E293" s="30"/>
      <c r="F293" s="30"/>
      <c r="G293" s="30"/>
      <c r="H293" s="30"/>
      <c r="I293" s="30"/>
      <c r="J293" s="30"/>
      <c r="K293" s="30"/>
      <c r="L293" s="30"/>
      <c r="M293" s="30"/>
      <c r="N293" s="30"/>
    </row>
    <row r="294" spans="5:14" ht="12.75">
      <c r="E294" s="30"/>
      <c r="F294" s="30"/>
      <c r="G294" s="30"/>
      <c r="H294" s="30"/>
      <c r="I294" s="30"/>
      <c r="J294" s="30"/>
      <c r="K294" s="30"/>
      <c r="L294" s="30"/>
      <c r="M294" s="30"/>
      <c r="N294" s="30"/>
    </row>
    <row r="295" spans="5:14" ht="12.75">
      <c r="E295" s="30"/>
      <c r="F295" s="30"/>
      <c r="G295" s="30"/>
      <c r="H295" s="30"/>
      <c r="I295" s="30"/>
      <c r="J295" s="30"/>
      <c r="K295" s="30"/>
      <c r="L295" s="30"/>
      <c r="M295" s="30"/>
      <c r="N295" s="30"/>
    </row>
    <row r="296" spans="5:14" ht="12.75">
      <c r="E296" s="30"/>
      <c r="F296" s="30"/>
      <c r="G296" s="30"/>
      <c r="H296" s="30"/>
      <c r="I296" s="30"/>
      <c r="J296" s="30"/>
      <c r="K296" s="30"/>
      <c r="L296" s="30"/>
      <c r="M296" s="30"/>
      <c r="N296" s="30"/>
    </row>
    <row r="297" spans="5:14" ht="12.75">
      <c r="E297" s="30"/>
      <c r="F297" s="30"/>
      <c r="G297" s="30"/>
      <c r="H297" s="30"/>
      <c r="I297" s="30"/>
      <c r="J297" s="30"/>
      <c r="K297" s="30"/>
      <c r="L297" s="30"/>
      <c r="M297" s="30"/>
      <c r="N297" s="30"/>
    </row>
    <row r="298" spans="5:14" ht="12.75">
      <c r="E298" s="30"/>
      <c r="F298" s="30"/>
      <c r="G298" s="30"/>
      <c r="H298" s="30"/>
      <c r="I298" s="30"/>
      <c r="J298" s="30"/>
      <c r="K298" s="30"/>
      <c r="L298" s="30"/>
      <c r="M298" s="30"/>
      <c r="N298" s="30"/>
    </row>
    <row r="299" spans="5:14" ht="12.75">
      <c r="E299" s="30"/>
      <c r="F299" s="30"/>
      <c r="G299" s="30"/>
      <c r="H299" s="30"/>
      <c r="I299" s="30"/>
      <c r="J299" s="30"/>
      <c r="K299" s="30"/>
      <c r="L299" s="30"/>
      <c r="M299" s="30"/>
      <c r="N299" s="30"/>
    </row>
    <row r="300" spans="5:14" ht="12.75">
      <c r="E300" s="30"/>
      <c r="F300" s="30"/>
      <c r="G300" s="30"/>
      <c r="H300" s="30"/>
      <c r="I300" s="30"/>
      <c r="J300" s="30"/>
      <c r="K300" s="30"/>
      <c r="L300" s="30"/>
      <c r="M300" s="30"/>
      <c r="N300" s="30"/>
    </row>
    <row r="301" spans="5:14" ht="12.75">
      <c r="E301" s="30"/>
      <c r="F301" s="30"/>
      <c r="G301" s="30"/>
      <c r="H301" s="30"/>
      <c r="I301" s="30"/>
      <c r="J301" s="30"/>
      <c r="K301" s="30"/>
      <c r="L301" s="30"/>
      <c r="M301" s="30"/>
      <c r="N301" s="30"/>
    </row>
    <row r="302" spans="5:14" ht="12.75">
      <c r="E302" s="30"/>
      <c r="F302" s="30"/>
      <c r="G302" s="30"/>
      <c r="H302" s="30"/>
      <c r="I302" s="30"/>
      <c r="J302" s="30"/>
      <c r="K302" s="30"/>
      <c r="L302" s="30"/>
      <c r="M302" s="30"/>
      <c r="N302" s="30"/>
    </row>
    <row r="303" spans="5:14" ht="12.75">
      <c r="E303" s="30"/>
      <c r="F303" s="30"/>
      <c r="G303" s="30"/>
      <c r="H303" s="30"/>
      <c r="I303" s="30"/>
      <c r="J303" s="30"/>
      <c r="K303" s="30"/>
      <c r="L303" s="30"/>
      <c r="M303" s="30"/>
      <c r="N303" s="30"/>
    </row>
    <row r="304" spans="5:14" ht="12.75">
      <c r="E304" s="30"/>
      <c r="F304" s="30"/>
      <c r="G304" s="30"/>
      <c r="H304" s="30"/>
      <c r="I304" s="30"/>
      <c r="J304" s="30"/>
      <c r="K304" s="30"/>
      <c r="L304" s="30"/>
      <c r="M304" s="30"/>
      <c r="N304" s="30"/>
    </row>
    <row r="305" spans="5:14" ht="12.75">
      <c r="E305" s="30"/>
      <c r="F305" s="30"/>
      <c r="G305" s="30"/>
      <c r="H305" s="30"/>
      <c r="I305" s="30"/>
      <c r="J305" s="30"/>
      <c r="K305" s="30"/>
      <c r="L305" s="30"/>
      <c r="M305" s="30"/>
      <c r="N305" s="30"/>
    </row>
    <row r="306" spans="5:14" ht="12.75">
      <c r="E306" s="30"/>
      <c r="F306" s="30"/>
      <c r="G306" s="30"/>
      <c r="H306" s="30"/>
      <c r="I306" s="30"/>
      <c r="J306" s="30"/>
      <c r="K306" s="30"/>
      <c r="L306" s="30"/>
      <c r="M306" s="30"/>
      <c r="N306" s="30"/>
    </row>
    <row r="307" spans="5:14" ht="12.75">
      <c r="E307" s="30"/>
      <c r="F307" s="30"/>
      <c r="G307" s="30"/>
      <c r="H307" s="30"/>
      <c r="I307" s="30"/>
      <c r="J307" s="30"/>
      <c r="K307" s="30"/>
      <c r="L307" s="30"/>
      <c r="M307" s="30"/>
      <c r="N307" s="30"/>
    </row>
    <row r="308" spans="5:14" ht="12.75">
      <c r="E308" s="30"/>
      <c r="F308" s="30"/>
      <c r="G308" s="30"/>
      <c r="H308" s="30"/>
      <c r="I308" s="30"/>
      <c r="J308" s="30"/>
      <c r="K308" s="30"/>
      <c r="L308" s="30"/>
      <c r="M308" s="30"/>
      <c r="N308" s="30"/>
    </row>
    <row r="309" spans="5:14" ht="12.75">
      <c r="E309" s="30"/>
      <c r="F309" s="30"/>
      <c r="G309" s="30"/>
      <c r="H309" s="30"/>
      <c r="I309" s="30"/>
      <c r="J309" s="30"/>
      <c r="K309" s="30"/>
      <c r="L309" s="30"/>
      <c r="M309" s="30"/>
      <c r="N309" s="30"/>
    </row>
    <row r="310" spans="5:14" ht="12.75">
      <c r="E310" s="30"/>
      <c r="F310" s="30"/>
      <c r="G310" s="30"/>
      <c r="H310" s="30"/>
      <c r="I310" s="30"/>
      <c r="J310" s="30"/>
      <c r="K310" s="30"/>
      <c r="L310" s="30"/>
      <c r="M310" s="30"/>
      <c r="N310" s="30"/>
    </row>
    <row r="311" spans="5:14" ht="12.75">
      <c r="E311" s="30"/>
      <c r="F311" s="30"/>
      <c r="G311" s="30"/>
      <c r="H311" s="30"/>
      <c r="I311" s="30"/>
      <c r="J311" s="30"/>
      <c r="K311" s="30"/>
      <c r="L311" s="30"/>
      <c r="M311" s="30"/>
      <c r="N311" s="30"/>
    </row>
    <row r="312" spans="5:14" ht="12.75">
      <c r="E312" s="30"/>
      <c r="F312" s="30"/>
      <c r="G312" s="30"/>
      <c r="H312" s="30"/>
      <c r="I312" s="30"/>
      <c r="J312" s="30"/>
      <c r="K312" s="30"/>
      <c r="L312" s="30"/>
      <c r="M312" s="30"/>
      <c r="N312" s="30"/>
    </row>
    <row r="313" spans="5:14" ht="12.75">
      <c r="E313" s="30"/>
      <c r="F313" s="30"/>
      <c r="G313" s="30"/>
      <c r="H313" s="30"/>
      <c r="I313" s="30"/>
      <c r="J313" s="30"/>
      <c r="K313" s="30"/>
      <c r="L313" s="30"/>
      <c r="M313" s="30"/>
      <c r="N313" s="30"/>
    </row>
    <row r="314" spans="5:14" ht="12.75">
      <c r="E314" s="30"/>
      <c r="F314" s="30"/>
      <c r="G314" s="30"/>
      <c r="H314" s="30"/>
      <c r="I314" s="30"/>
      <c r="J314" s="30"/>
      <c r="K314" s="30"/>
      <c r="L314" s="30"/>
      <c r="M314" s="30"/>
      <c r="N314" s="30"/>
    </row>
    <row r="315" spans="5:14" ht="12.75">
      <c r="E315" s="30"/>
      <c r="F315" s="30"/>
      <c r="G315" s="30"/>
      <c r="H315" s="30"/>
      <c r="I315" s="30"/>
      <c r="J315" s="30"/>
      <c r="K315" s="30"/>
      <c r="L315" s="30"/>
      <c r="M315" s="30"/>
      <c r="N315" s="30"/>
    </row>
    <row r="316" spans="5:14" ht="12.75">
      <c r="E316" s="30"/>
      <c r="F316" s="30"/>
      <c r="G316" s="30"/>
      <c r="H316" s="30"/>
      <c r="I316" s="30"/>
      <c r="J316" s="30"/>
      <c r="K316" s="30"/>
      <c r="L316" s="30"/>
      <c r="M316" s="30"/>
      <c r="N316" s="30"/>
    </row>
    <row r="317" spans="5:14" ht="12.75">
      <c r="E317" s="30"/>
      <c r="F317" s="30"/>
      <c r="G317" s="30"/>
      <c r="H317" s="30"/>
      <c r="I317" s="30"/>
      <c r="J317" s="30"/>
      <c r="K317" s="30"/>
      <c r="L317" s="30"/>
      <c r="M317" s="30"/>
      <c r="N317" s="30"/>
    </row>
    <row r="318" spans="5:14" ht="12.75">
      <c r="E318" s="30"/>
      <c r="F318" s="30"/>
      <c r="G318" s="30"/>
      <c r="H318" s="30"/>
      <c r="I318" s="30"/>
      <c r="J318" s="30"/>
      <c r="K318" s="30"/>
      <c r="L318" s="30"/>
      <c r="M318" s="30"/>
      <c r="N318" s="30"/>
    </row>
    <row r="319" spans="5:14" ht="12.75">
      <c r="E319" s="30"/>
      <c r="F319" s="30"/>
      <c r="G319" s="30"/>
      <c r="H319" s="30"/>
      <c r="I319" s="30"/>
      <c r="J319" s="30"/>
      <c r="K319" s="30"/>
      <c r="L319" s="30"/>
      <c r="M319" s="30"/>
      <c r="N319" s="30"/>
    </row>
    <row r="320" spans="5:14" ht="12.75">
      <c r="E320" s="30"/>
      <c r="F320" s="30"/>
      <c r="G320" s="30"/>
      <c r="H320" s="30"/>
      <c r="I320" s="30"/>
      <c r="J320" s="30"/>
      <c r="K320" s="30"/>
      <c r="L320" s="30"/>
      <c r="M320" s="30"/>
      <c r="N320" s="30"/>
    </row>
    <row r="321" spans="5:14" ht="12.75">
      <c r="E321" s="30"/>
      <c r="F321" s="30"/>
      <c r="G321" s="30"/>
      <c r="H321" s="30"/>
      <c r="I321" s="30"/>
      <c r="J321" s="30"/>
      <c r="K321" s="30"/>
      <c r="L321" s="30"/>
      <c r="M321" s="30"/>
      <c r="N321" s="30"/>
    </row>
    <row r="322" spans="5:14" ht="12.75">
      <c r="E322" s="30"/>
      <c r="F322" s="30"/>
      <c r="G322" s="30"/>
      <c r="H322" s="30"/>
      <c r="I322" s="30"/>
      <c r="J322" s="30"/>
      <c r="K322" s="30"/>
      <c r="L322" s="30"/>
      <c r="M322" s="30"/>
      <c r="N322" s="30"/>
    </row>
    <row r="323" spans="5:14" ht="12.75">
      <c r="E323" s="30"/>
      <c r="F323" s="30"/>
      <c r="G323" s="30"/>
      <c r="H323" s="30"/>
      <c r="I323" s="30"/>
      <c r="J323" s="30"/>
      <c r="K323" s="30"/>
      <c r="L323" s="30"/>
      <c r="M323" s="30"/>
      <c r="N323" s="30"/>
    </row>
    <row r="324" spans="5:14" ht="12.75">
      <c r="E324" s="30"/>
      <c r="F324" s="30"/>
      <c r="G324" s="30"/>
      <c r="H324" s="30"/>
      <c r="I324" s="30"/>
      <c r="J324" s="30"/>
      <c r="K324" s="30"/>
      <c r="L324" s="30"/>
      <c r="M324" s="30"/>
      <c r="N324" s="30"/>
    </row>
    <row r="325" spans="5:14" ht="12.75">
      <c r="E325" s="30"/>
      <c r="F325" s="30"/>
      <c r="G325" s="30"/>
      <c r="H325" s="30"/>
      <c r="I325" s="30"/>
      <c r="J325" s="30"/>
      <c r="K325" s="30"/>
      <c r="L325" s="30"/>
      <c r="M325" s="30"/>
      <c r="N325" s="30"/>
    </row>
    <row r="326" spans="5:14" ht="12.75">
      <c r="E326" s="30"/>
      <c r="F326" s="30"/>
      <c r="G326" s="30"/>
      <c r="H326" s="30"/>
      <c r="I326" s="30"/>
      <c r="J326" s="30"/>
      <c r="K326" s="30"/>
      <c r="L326" s="30"/>
      <c r="M326" s="30"/>
      <c r="N326" s="30"/>
    </row>
    <row r="327" spans="5:14" ht="12.75">
      <c r="E327" s="30"/>
      <c r="F327" s="30"/>
      <c r="G327" s="30"/>
      <c r="H327" s="30"/>
      <c r="I327" s="30"/>
      <c r="J327" s="30"/>
      <c r="K327" s="30"/>
      <c r="L327" s="30"/>
      <c r="M327" s="30"/>
      <c r="N327" s="30"/>
    </row>
    <row r="328" spans="5:14" ht="12.75">
      <c r="E328" s="30"/>
      <c r="F328" s="30"/>
      <c r="G328" s="30"/>
      <c r="H328" s="30"/>
      <c r="I328" s="30"/>
      <c r="J328" s="30"/>
      <c r="K328" s="30"/>
      <c r="L328" s="30"/>
      <c r="M328" s="30"/>
      <c r="N328" s="30"/>
    </row>
    <row r="329" spans="5:14" ht="12.75">
      <c r="E329" s="30"/>
      <c r="F329" s="30"/>
      <c r="G329" s="30"/>
      <c r="H329" s="30"/>
      <c r="I329" s="30"/>
      <c r="J329" s="30"/>
      <c r="K329" s="30"/>
      <c r="L329" s="30"/>
      <c r="M329" s="30"/>
      <c r="N329" s="30"/>
    </row>
    <row r="330" spans="5:14" ht="12.75">
      <c r="E330" s="30"/>
      <c r="F330" s="30"/>
      <c r="G330" s="30"/>
      <c r="H330" s="30"/>
      <c r="I330" s="30"/>
      <c r="J330" s="30"/>
      <c r="K330" s="30"/>
      <c r="L330" s="30"/>
      <c r="M330" s="30"/>
      <c r="N330" s="30"/>
    </row>
    <row r="331" spans="5:14" ht="12.75">
      <c r="E331" s="30"/>
      <c r="F331" s="30"/>
      <c r="G331" s="30"/>
      <c r="H331" s="30"/>
      <c r="I331" s="30"/>
      <c r="J331" s="30"/>
      <c r="K331" s="30"/>
      <c r="L331" s="30"/>
      <c r="M331" s="30"/>
      <c r="N331" s="30"/>
    </row>
    <row r="332" spans="5:14" ht="12.75">
      <c r="E332" s="30"/>
      <c r="F332" s="30"/>
      <c r="G332" s="30"/>
      <c r="H332" s="30"/>
      <c r="I332" s="30"/>
      <c r="J332" s="30"/>
      <c r="K332" s="30"/>
      <c r="L332" s="30"/>
      <c r="M332" s="30"/>
      <c r="N332" s="30"/>
    </row>
    <row r="333" spans="5:14" ht="12.75">
      <c r="E333" s="30"/>
      <c r="F333" s="30"/>
      <c r="G333" s="30"/>
      <c r="H333" s="30"/>
      <c r="I333" s="30"/>
      <c r="J333" s="30"/>
      <c r="K333" s="30"/>
      <c r="L333" s="30"/>
      <c r="M333" s="30"/>
      <c r="N333" s="30"/>
    </row>
    <row r="334" spans="5:14" ht="12.75">
      <c r="E334" s="30"/>
      <c r="F334" s="30"/>
      <c r="G334" s="30"/>
      <c r="H334" s="30"/>
      <c r="I334" s="30"/>
      <c r="J334" s="30"/>
      <c r="K334" s="30"/>
      <c r="L334" s="30"/>
      <c r="M334" s="30"/>
      <c r="N334" s="30"/>
    </row>
    <row r="335" spans="5:14" ht="12.75">
      <c r="E335" s="30"/>
      <c r="F335" s="30"/>
      <c r="G335" s="30"/>
      <c r="H335" s="30"/>
      <c r="I335" s="30"/>
      <c r="J335" s="30"/>
      <c r="K335" s="30"/>
      <c r="L335" s="30"/>
      <c r="M335" s="30"/>
      <c r="N335" s="30"/>
    </row>
    <row r="336" spans="5:14" ht="12.75">
      <c r="E336" s="30"/>
      <c r="F336" s="30"/>
      <c r="G336" s="30"/>
      <c r="H336" s="30"/>
      <c r="I336" s="30"/>
      <c r="J336" s="30"/>
      <c r="K336" s="30"/>
      <c r="L336" s="30"/>
      <c r="M336" s="30"/>
      <c r="N336" s="30"/>
    </row>
    <row r="337" spans="5:14" ht="12.75">
      <c r="E337" s="30"/>
      <c r="F337" s="30"/>
      <c r="G337" s="30"/>
      <c r="H337" s="30"/>
      <c r="I337" s="30"/>
      <c r="J337" s="30"/>
      <c r="K337" s="30"/>
      <c r="L337" s="30"/>
      <c r="M337" s="30"/>
      <c r="N337" s="30"/>
    </row>
    <row r="338" spans="5:14" ht="12.75">
      <c r="E338" s="30"/>
      <c r="F338" s="30"/>
      <c r="G338" s="30"/>
      <c r="H338" s="30"/>
      <c r="I338" s="30"/>
      <c r="J338" s="30"/>
      <c r="K338" s="30"/>
      <c r="L338" s="30"/>
      <c r="M338" s="30"/>
      <c r="N338" s="30"/>
    </row>
    <row r="339" spans="5:14" ht="12.75">
      <c r="E339" s="30"/>
      <c r="F339" s="30"/>
      <c r="G339" s="30"/>
      <c r="H339" s="30"/>
      <c r="I339" s="30"/>
      <c r="J339" s="30"/>
      <c r="K339" s="30"/>
      <c r="L339" s="30"/>
      <c r="M339" s="30"/>
      <c r="N339" s="30"/>
    </row>
    <row r="340" spans="5:14" ht="12.75">
      <c r="E340" s="30"/>
      <c r="F340" s="30"/>
      <c r="G340" s="30"/>
      <c r="H340" s="30"/>
      <c r="I340" s="30"/>
      <c r="J340" s="30"/>
      <c r="K340" s="30"/>
      <c r="L340" s="30"/>
      <c r="M340" s="30"/>
      <c r="N340" s="30"/>
    </row>
    <row r="341" spans="5:14" ht="12.75">
      <c r="E341" s="30"/>
      <c r="F341" s="30"/>
      <c r="G341" s="30"/>
      <c r="H341" s="30"/>
      <c r="I341" s="30"/>
      <c r="J341" s="30"/>
      <c r="K341" s="30"/>
      <c r="L341" s="30"/>
      <c r="M341" s="30"/>
      <c r="N341" s="30"/>
    </row>
    <row r="342" spans="5:14" ht="12.75">
      <c r="E342" s="30"/>
      <c r="F342" s="30"/>
      <c r="G342" s="30"/>
      <c r="H342" s="30"/>
      <c r="I342" s="30"/>
      <c r="J342" s="30"/>
      <c r="K342" s="30"/>
      <c r="L342" s="30"/>
      <c r="M342" s="30"/>
      <c r="N342" s="30"/>
    </row>
    <row r="343" spans="5:14" ht="12.75">
      <c r="E343" s="30"/>
      <c r="F343" s="30"/>
      <c r="G343" s="30"/>
      <c r="H343" s="30"/>
      <c r="I343" s="30"/>
      <c r="J343" s="30"/>
      <c r="K343" s="30"/>
      <c r="L343" s="30"/>
      <c r="M343" s="30"/>
      <c r="N343" s="30"/>
    </row>
    <row r="344" spans="5:14" ht="12.75">
      <c r="E344" s="30"/>
      <c r="F344" s="30"/>
      <c r="G344" s="30"/>
      <c r="H344" s="30"/>
      <c r="I344" s="30"/>
      <c r="J344" s="30"/>
      <c r="K344" s="30"/>
      <c r="L344" s="30"/>
      <c r="M344" s="30"/>
      <c r="N344" s="30"/>
    </row>
    <row r="345" spans="5:14" ht="12.75">
      <c r="E345" s="30"/>
      <c r="F345" s="30"/>
      <c r="G345" s="30"/>
      <c r="H345" s="30"/>
      <c r="I345" s="30"/>
      <c r="J345" s="30"/>
      <c r="K345" s="30"/>
      <c r="L345" s="30"/>
      <c r="M345" s="30"/>
      <c r="N345" s="30"/>
    </row>
    <row r="346" spans="5:14" ht="12.75">
      <c r="E346" s="30"/>
      <c r="F346" s="30"/>
      <c r="G346" s="30"/>
      <c r="H346" s="30"/>
      <c r="I346" s="30"/>
      <c r="J346" s="30"/>
      <c r="K346" s="30"/>
      <c r="L346" s="30"/>
      <c r="M346" s="30"/>
      <c r="N346" s="30"/>
    </row>
    <row r="347" spans="5:14" ht="12.75">
      <c r="E347" s="30"/>
      <c r="F347" s="30"/>
      <c r="G347" s="30"/>
      <c r="H347" s="30"/>
      <c r="I347" s="30"/>
      <c r="J347" s="30"/>
      <c r="K347" s="30"/>
      <c r="L347" s="30"/>
      <c r="M347" s="30"/>
      <c r="N347" s="30"/>
    </row>
    <row r="348" spans="5:14" ht="12.75">
      <c r="E348" s="30"/>
      <c r="F348" s="30"/>
      <c r="G348" s="30"/>
      <c r="H348" s="30"/>
      <c r="I348" s="30"/>
      <c r="J348" s="30"/>
      <c r="K348" s="30"/>
      <c r="L348" s="30"/>
      <c r="M348" s="30"/>
      <c r="N348" s="30"/>
    </row>
    <row r="349" spans="5:14" ht="12.75">
      <c r="E349" s="30"/>
      <c r="F349" s="30"/>
      <c r="G349" s="30"/>
      <c r="H349" s="30"/>
      <c r="I349" s="30"/>
      <c r="J349" s="30"/>
      <c r="K349" s="30"/>
      <c r="L349" s="30"/>
      <c r="M349" s="30"/>
      <c r="N349" s="30"/>
    </row>
    <row r="350" spans="5:14" ht="12.75">
      <c r="E350" s="30"/>
      <c r="F350" s="30"/>
      <c r="G350" s="30"/>
      <c r="H350" s="30"/>
      <c r="I350" s="30"/>
      <c r="J350" s="30"/>
      <c r="K350" s="30"/>
      <c r="L350" s="30"/>
      <c r="M350" s="30"/>
      <c r="N350" s="30"/>
    </row>
    <row r="351" spans="5:14" ht="12.75">
      <c r="E351" s="30"/>
      <c r="F351" s="30"/>
      <c r="G351" s="30"/>
      <c r="H351" s="30"/>
      <c r="I351" s="30"/>
      <c r="J351" s="30"/>
      <c r="K351" s="30"/>
      <c r="L351" s="30"/>
      <c r="M351" s="30"/>
      <c r="N351" s="30"/>
    </row>
    <row r="352" spans="5:14" ht="12.75">
      <c r="E352" s="30"/>
      <c r="F352" s="30"/>
      <c r="G352" s="30"/>
      <c r="H352" s="30"/>
      <c r="I352" s="30"/>
      <c r="J352" s="30"/>
      <c r="K352" s="30"/>
      <c r="L352" s="30"/>
      <c r="M352" s="30"/>
      <c r="N352" s="30"/>
    </row>
    <row r="353" spans="5:14" ht="12.75">
      <c r="E353" s="30"/>
      <c r="F353" s="30"/>
      <c r="G353" s="30"/>
      <c r="H353" s="30"/>
      <c r="I353" s="30"/>
      <c r="J353" s="30"/>
      <c r="K353" s="30"/>
      <c r="L353" s="30"/>
      <c r="M353" s="30"/>
      <c r="N353" s="30"/>
    </row>
    <row r="354" spans="5:14" ht="12.75">
      <c r="E354" s="30"/>
      <c r="F354" s="30"/>
      <c r="G354" s="30"/>
      <c r="H354" s="30"/>
      <c r="I354" s="30"/>
      <c r="J354" s="30"/>
      <c r="K354" s="30"/>
      <c r="L354" s="30"/>
      <c r="M354" s="30"/>
      <c r="N354" s="30"/>
    </row>
    <row r="355" spans="5:14" ht="12.75">
      <c r="E355" s="30"/>
      <c r="F355" s="30"/>
      <c r="G355" s="30"/>
      <c r="H355" s="30"/>
      <c r="I355" s="30"/>
      <c r="J355" s="30"/>
      <c r="K355" s="30"/>
      <c r="L355" s="30"/>
      <c r="M355" s="30"/>
      <c r="N355" s="30"/>
    </row>
    <row r="356" spans="5:14" ht="12.75">
      <c r="E356" s="30"/>
      <c r="F356" s="30"/>
      <c r="G356" s="30"/>
      <c r="H356" s="30"/>
      <c r="I356" s="30"/>
      <c r="J356" s="30"/>
      <c r="K356" s="30"/>
      <c r="L356" s="30"/>
      <c r="M356" s="30"/>
      <c r="N356" s="30"/>
    </row>
    <row r="357" spans="5:14" ht="12.75">
      <c r="E357" s="30"/>
      <c r="F357" s="30"/>
      <c r="G357" s="30"/>
      <c r="H357" s="30"/>
      <c r="I357" s="30"/>
      <c r="J357" s="30"/>
      <c r="K357" s="30"/>
      <c r="L357" s="30"/>
      <c r="M357" s="30"/>
      <c r="N357" s="30"/>
    </row>
    <row r="358" spans="5:14" ht="12.75">
      <c r="E358" s="30"/>
      <c r="F358" s="30"/>
      <c r="G358" s="30"/>
      <c r="H358" s="30"/>
      <c r="I358" s="30"/>
      <c r="J358" s="30"/>
      <c r="K358" s="30"/>
      <c r="L358" s="30"/>
      <c r="M358" s="30"/>
      <c r="N358" s="30"/>
    </row>
    <row r="359" spans="5:14" ht="12.75">
      <c r="E359" s="30"/>
      <c r="F359" s="30"/>
      <c r="G359" s="30"/>
      <c r="H359" s="30"/>
      <c r="I359" s="30"/>
      <c r="J359" s="30"/>
      <c r="K359" s="30"/>
      <c r="L359" s="30"/>
      <c r="M359" s="30"/>
      <c r="N359" s="30"/>
    </row>
    <row r="360" spans="5:14" ht="12.75">
      <c r="E360" s="30"/>
      <c r="F360" s="30"/>
      <c r="G360" s="30"/>
      <c r="H360" s="30"/>
      <c r="I360" s="30"/>
      <c r="J360" s="30"/>
      <c r="K360" s="30"/>
      <c r="L360" s="30"/>
      <c r="M360" s="30"/>
      <c r="N360" s="30"/>
    </row>
    <row r="361" spans="5:14" ht="12.75">
      <c r="E361" s="30"/>
      <c r="F361" s="30"/>
      <c r="G361" s="30"/>
      <c r="H361" s="30"/>
      <c r="I361" s="30"/>
      <c r="J361" s="30"/>
      <c r="K361" s="30"/>
      <c r="L361" s="30"/>
      <c r="M361" s="30"/>
      <c r="N361" s="30"/>
    </row>
    <row r="362" spans="5:14" ht="12.75">
      <c r="E362" s="30"/>
      <c r="F362" s="30"/>
      <c r="G362" s="30"/>
      <c r="H362" s="30"/>
      <c r="I362" s="30"/>
      <c r="J362" s="30"/>
      <c r="K362" s="30"/>
      <c r="L362" s="30"/>
      <c r="M362" s="30"/>
      <c r="N362" s="30"/>
    </row>
    <row r="363" spans="5:14" ht="12.75">
      <c r="E363" s="30"/>
      <c r="F363" s="30"/>
      <c r="G363" s="30"/>
      <c r="H363" s="30"/>
      <c r="I363" s="30"/>
      <c r="J363" s="30"/>
      <c r="K363" s="30"/>
      <c r="L363" s="30"/>
      <c r="M363" s="30"/>
      <c r="N363" s="30"/>
    </row>
    <row r="364" spans="5:14" ht="12.75">
      <c r="E364" s="30"/>
      <c r="F364" s="30"/>
      <c r="G364" s="30"/>
      <c r="H364" s="30"/>
      <c r="I364" s="30"/>
      <c r="J364" s="30"/>
      <c r="K364" s="30"/>
      <c r="L364" s="30"/>
      <c r="M364" s="30"/>
      <c r="N364" s="30"/>
    </row>
    <row r="365" spans="5:14" ht="12.75">
      <c r="E365" s="30"/>
      <c r="F365" s="30"/>
      <c r="G365" s="30"/>
      <c r="H365" s="30"/>
      <c r="I365" s="30"/>
      <c r="J365" s="30"/>
      <c r="K365" s="30"/>
      <c r="L365" s="30"/>
      <c r="M365" s="30"/>
      <c r="N365" s="30"/>
    </row>
    <row r="366" spans="5:14" ht="12.75">
      <c r="E366" s="30"/>
      <c r="F366" s="30"/>
      <c r="G366" s="30"/>
      <c r="H366" s="30"/>
      <c r="I366" s="30"/>
      <c r="J366" s="30"/>
      <c r="K366" s="30"/>
      <c r="L366" s="30"/>
      <c r="M366" s="30"/>
      <c r="N366" s="30"/>
    </row>
    <row r="367" spans="5:14" ht="12.75">
      <c r="E367" s="30"/>
      <c r="F367" s="30"/>
      <c r="G367" s="30"/>
      <c r="H367" s="30"/>
      <c r="I367" s="30"/>
      <c r="J367" s="30"/>
      <c r="K367" s="30"/>
      <c r="L367" s="30"/>
      <c r="M367" s="30"/>
      <c r="N367" s="30"/>
    </row>
    <row r="368" spans="5:14" ht="12.75">
      <c r="E368" s="30"/>
      <c r="F368" s="30"/>
      <c r="G368" s="30"/>
      <c r="H368" s="30"/>
      <c r="I368" s="30"/>
      <c r="J368" s="30"/>
      <c r="K368" s="30"/>
      <c r="L368" s="30"/>
      <c r="M368" s="30"/>
      <c r="N368" s="30"/>
    </row>
    <row r="369" spans="5:14" ht="12.75">
      <c r="E369" s="30"/>
      <c r="F369" s="30"/>
      <c r="G369" s="30"/>
      <c r="H369" s="30"/>
      <c r="I369" s="30"/>
      <c r="J369" s="30"/>
      <c r="K369" s="30"/>
      <c r="L369" s="30"/>
      <c r="M369" s="30"/>
      <c r="N369" s="30"/>
    </row>
    <row r="370" spans="5:14" ht="12.75">
      <c r="E370" s="30"/>
      <c r="F370" s="30"/>
      <c r="G370" s="30"/>
      <c r="H370" s="30"/>
      <c r="I370" s="30"/>
      <c r="J370" s="30"/>
      <c r="K370" s="30"/>
      <c r="L370" s="30"/>
      <c r="M370" s="30"/>
      <c r="N370" s="30"/>
    </row>
    <row r="371" spans="5:14" ht="12.75">
      <c r="E371" s="30"/>
      <c r="F371" s="30"/>
      <c r="G371" s="30"/>
      <c r="H371" s="30"/>
      <c r="I371" s="30"/>
      <c r="J371" s="30"/>
      <c r="K371" s="30"/>
      <c r="L371" s="30"/>
      <c r="M371" s="30"/>
      <c r="N371" s="30"/>
    </row>
    <row r="372" spans="5:14" ht="12.75">
      <c r="E372" s="30"/>
      <c r="F372" s="30"/>
      <c r="G372" s="30"/>
      <c r="H372" s="30"/>
      <c r="I372" s="30"/>
      <c r="J372" s="30"/>
      <c r="K372" s="30"/>
      <c r="L372" s="30"/>
      <c r="M372" s="30"/>
      <c r="N372" s="30"/>
    </row>
    <row r="373" spans="5:14" ht="12.75">
      <c r="E373" s="30"/>
      <c r="F373" s="30"/>
      <c r="G373" s="30"/>
      <c r="H373" s="30"/>
      <c r="I373" s="30"/>
      <c r="J373" s="30"/>
      <c r="K373" s="30"/>
      <c r="L373" s="30"/>
      <c r="M373" s="30"/>
      <c r="N373" s="30"/>
    </row>
    <row r="374" spans="5:14" ht="12.75">
      <c r="E374" s="30"/>
      <c r="F374" s="30"/>
      <c r="G374" s="30"/>
      <c r="H374" s="30"/>
      <c r="I374" s="30"/>
      <c r="J374" s="30"/>
      <c r="K374" s="30"/>
      <c r="L374" s="30"/>
      <c r="M374" s="30"/>
      <c r="N374" s="30"/>
    </row>
    <row r="375" spans="5:14" ht="12.75">
      <c r="E375" s="30"/>
      <c r="F375" s="30"/>
      <c r="G375" s="30"/>
      <c r="H375" s="30"/>
      <c r="I375" s="30"/>
      <c r="J375" s="30"/>
      <c r="K375" s="30"/>
      <c r="L375" s="30"/>
      <c r="M375" s="30"/>
      <c r="N375" s="30"/>
    </row>
    <row r="376" spans="5:14" ht="12.75">
      <c r="E376" s="30"/>
      <c r="F376" s="30"/>
      <c r="G376" s="30"/>
      <c r="H376" s="30"/>
      <c r="I376" s="30"/>
      <c r="J376" s="30"/>
      <c r="K376" s="30"/>
      <c r="L376" s="30"/>
      <c r="M376" s="30"/>
      <c r="N376" s="30"/>
    </row>
    <row r="377" spans="5:14" ht="12.75">
      <c r="E377" s="30"/>
      <c r="F377" s="30"/>
      <c r="G377" s="30"/>
      <c r="H377" s="30"/>
      <c r="I377" s="30"/>
      <c r="J377" s="30"/>
      <c r="K377" s="30"/>
      <c r="L377" s="30"/>
      <c r="M377" s="30"/>
      <c r="N377" s="30"/>
    </row>
    <row r="378" spans="5:14" ht="12.75">
      <c r="E378" s="30"/>
      <c r="F378" s="30"/>
      <c r="G378" s="30"/>
      <c r="H378" s="30"/>
      <c r="I378" s="30"/>
      <c r="J378" s="30"/>
      <c r="K378" s="30"/>
      <c r="L378" s="30"/>
      <c r="M378" s="30"/>
      <c r="N378" s="30"/>
    </row>
    <row r="379" spans="5:14" ht="12.75">
      <c r="E379" s="30"/>
      <c r="F379" s="30"/>
      <c r="G379" s="30"/>
      <c r="H379" s="30"/>
      <c r="I379" s="30"/>
      <c r="J379" s="30"/>
      <c r="K379" s="30"/>
      <c r="L379" s="30"/>
      <c r="M379" s="30"/>
      <c r="N379" s="30"/>
    </row>
    <row r="380" spans="5:14" ht="12.75">
      <c r="E380" s="30"/>
      <c r="F380" s="30"/>
      <c r="G380" s="30"/>
      <c r="H380" s="30"/>
      <c r="I380" s="30"/>
      <c r="J380" s="30"/>
      <c r="K380" s="30"/>
      <c r="L380" s="30"/>
      <c r="M380" s="30"/>
      <c r="N380" s="30"/>
    </row>
    <row r="381" spans="5:14" ht="12.75">
      <c r="E381" s="30"/>
      <c r="F381" s="30"/>
      <c r="G381" s="30"/>
      <c r="H381" s="30"/>
      <c r="I381" s="30"/>
      <c r="J381" s="30"/>
      <c r="K381" s="30"/>
      <c r="L381" s="30"/>
      <c r="M381" s="30"/>
      <c r="N381" s="30"/>
    </row>
    <row r="382" spans="5:14" ht="12.75">
      <c r="E382" s="30"/>
      <c r="F382" s="30"/>
      <c r="G382" s="30"/>
      <c r="H382" s="30"/>
      <c r="I382" s="30"/>
      <c r="J382" s="30"/>
      <c r="K382" s="30"/>
      <c r="L382" s="30"/>
      <c r="M382" s="30"/>
      <c r="N382" s="30"/>
    </row>
    <row r="383" spans="5:14" ht="12.75">
      <c r="E383" s="30"/>
      <c r="F383" s="30"/>
      <c r="G383" s="30"/>
      <c r="H383" s="30"/>
      <c r="I383" s="30"/>
      <c r="J383" s="30"/>
      <c r="K383" s="30"/>
      <c r="L383" s="30"/>
      <c r="M383" s="30"/>
      <c r="N383" s="30"/>
    </row>
    <row r="384" spans="5:14" ht="12.75">
      <c r="E384" s="30"/>
      <c r="F384" s="30"/>
      <c r="G384" s="30"/>
      <c r="H384" s="30"/>
      <c r="I384" s="30"/>
      <c r="J384" s="30"/>
      <c r="K384" s="30"/>
      <c r="L384" s="30"/>
      <c r="M384" s="30"/>
      <c r="N384" s="30"/>
    </row>
    <row r="385" spans="5:14" ht="12.75">
      <c r="E385" s="30"/>
      <c r="F385" s="30"/>
      <c r="G385" s="30"/>
      <c r="H385" s="30"/>
      <c r="I385" s="30"/>
      <c r="J385" s="30"/>
      <c r="K385" s="30"/>
      <c r="L385" s="30"/>
      <c r="M385" s="30"/>
      <c r="N385" s="30"/>
    </row>
    <row r="386" spans="5:14" ht="12.75">
      <c r="E386" s="30"/>
      <c r="F386" s="30"/>
      <c r="G386" s="30"/>
      <c r="H386" s="30"/>
      <c r="I386" s="30"/>
      <c r="J386" s="30"/>
      <c r="K386" s="30"/>
      <c r="L386" s="30"/>
      <c r="M386" s="30"/>
      <c r="N386" s="30"/>
    </row>
    <row r="387" spans="5:14" ht="12.75">
      <c r="E387" s="30"/>
      <c r="F387" s="30"/>
      <c r="G387" s="30"/>
      <c r="H387" s="30"/>
      <c r="I387" s="30"/>
      <c r="J387" s="30"/>
      <c r="K387" s="30"/>
      <c r="L387" s="30"/>
      <c r="M387" s="30"/>
      <c r="N387" s="30"/>
    </row>
    <row r="388" spans="5:14" ht="12.75">
      <c r="E388" s="30"/>
      <c r="F388" s="30"/>
      <c r="G388" s="30"/>
      <c r="H388" s="30"/>
      <c r="I388" s="30"/>
      <c r="J388" s="30"/>
      <c r="K388" s="30"/>
      <c r="L388" s="30"/>
      <c r="M388" s="30"/>
      <c r="N388" s="30"/>
    </row>
    <row r="389" spans="5:14" ht="12.75">
      <c r="E389" s="30"/>
      <c r="F389" s="30"/>
      <c r="G389" s="30"/>
      <c r="H389" s="30"/>
      <c r="I389" s="30"/>
      <c r="J389" s="30"/>
      <c r="K389" s="30"/>
      <c r="L389" s="30"/>
      <c r="M389" s="30"/>
      <c r="N389" s="30"/>
    </row>
    <row r="390" spans="5:14" ht="12.75">
      <c r="E390" s="30"/>
      <c r="F390" s="30"/>
      <c r="G390" s="30"/>
      <c r="H390" s="30"/>
      <c r="I390" s="30"/>
      <c r="J390" s="30"/>
      <c r="K390" s="30"/>
      <c r="L390" s="30"/>
      <c r="M390" s="30"/>
      <c r="N390" s="30"/>
    </row>
    <row r="391" spans="5:14" ht="12.75">
      <c r="E391" s="30"/>
      <c r="F391" s="30"/>
      <c r="G391" s="30"/>
      <c r="H391" s="30"/>
      <c r="I391" s="30"/>
      <c r="J391" s="30"/>
      <c r="K391" s="30"/>
      <c r="L391" s="30"/>
      <c r="M391" s="30"/>
      <c r="N391" s="30"/>
    </row>
    <row r="392" spans="5:14" ht="12.75">
      <c r="E392" s="30"/>
      <c r="F392" s="30"/>
      <c r="G392" s="30"/>
      <c r="H392" s="30"/>
      <c r="I392" s="30"/>
      <c r="J392" s="30"/>
      <c r="K392" s="30"/>
      <c r="L392" s="30"/>
      <c r="M392" s="30"/>
      <c r="N392" s="30"/>
    </row>
    <row r="393" spans="5:14" ht="12.75">
      <c r="E393" s="30"/>
      <c r="F393" s="30"/>
      <c r="G393" s="30"/>
      <c r="H393" s="30"/>
      <c r="I393" s="30"/>
      <c r="J393" s="30"/>
      <c r="K393" s="30"/>
      <c r="L393" s="30"/>
      <c r="M393" s="30"/>
      <c r="N393" s="30"/>
    </row>
    <row r="394" spans="5:14" ht="12.75">
      <c r="E394" s="30"/>
      <c r="F394" s="30"/>
      <c r="G394" s="30"/>
      <c r="H394" s="30"/>
      <c r="I394" s="30"/>
      <c r="J394" s="30"/>
      <c r="K394" s="30"/>
      <c r="L394" s="30"/>
      <c r="M394" s="30"/>
      <c r="N394" s="30"/>
    </row>
    <row r="395" spans="5:14" ht="12.75">
      <c r="E395" s="30"/>
      <c r="F395" s="30"/>
      <c r="G395" s="30"/>
      <c r="H395" s="30"/>
      <c r="I395" s="30"/>
      <c r="J395" s="30"/>
      <c r="K395" s="30"/>
      <c r="L395" s="30"/>
      <c r="M395" s="30"/>
      <c r="N395" s="30"/>
    </row>
    <row r="396" spans="5:14" ht="12.75">
      <c r="E396" s="30"/>
      <c r="F396" s="30"/>
      <c r="G396" s="30"/>
      <c r="H396" s="30"/>
      <c r="I396" s="30"/>
      <c r="J396" s="30"/>
      <c r="K396" s="30"/>
      <c r="L396" s="30"/>
      <c r="M396" s="30"/>
      <c r="N396" s="30"/>
    </row>
    <row r="397" spans="5:14" ht="12.75">
      <c r="E397" s="30"/>
      <c r="F397" s="30"/>
      <c r="G397" s="30"/>
      <c r="H397" s="30"/>
      <c r="I397" s="30"/>
      <c r="J397" s="30"/>
      <c r="K397" s="30"/>
      <c r="L397" s="30"/>
      <c r="M397" s="30"/>
      <c r="N397" s="30"/>
    </row>
    <row r="398" spans="5:14" ht="12.75">
      <c r="E398" s="30"/>
      <c r="F398" s="30"/>
      <c r="G398" s="30"/>
      <c r="H398" s="30"/>
      <c r="I398" s="30"/>
      <c r="J398" s="30"/>
      <c r="K398" s="30"/>
      <c r="L398" s="30"/>
      <c r="M398" s="30"/>
      <c r="N398" s="30"/>
    </row>
    <row r="399" spans="5:14" ht="12.75">
      <c r="E399" s="30"/>
      <c r="F399" s="30"/>
      <c r="G399" s="30"/>
      <c r="H399" s="30"/>
      <c r="I399" s="30"/>
      <c r="J399" s="30"/>
      <c r="K399" s="30"/>
      <c r="L399" s="30"/>
      <c r="M399" s="30"/>
      <c r="N399" s="30"/>
    </row>
    <row r="400" spans="5:14" ht="12.75">
      <c r="E400" s="30"/>
      <c r="F400" s="30"/>
      <c r="G400" s="30"/>
      <c r="H400" s="30"/>
      <c r="I400" s="30"/>
      <c r="J400" s="30"/>
      <c r="K400" s="30"/>
      <c r="L400" s="30"/>
      <c r="M400" s="30"/>
      <c r="N400" s="30"/>
    </row>
    <row r="401" spans="5:14" ht="12.75">
      <c r="E401" s="30"/>
      <c r="F401" s="30"/>
      <c r="G401" s="30"/>
      <c r="H401" s="30"/>
      <c r="I401" s="30"/>
      <c r="J401" s="30"/>
      <c r="K401" s="30"/>
      <c r="L401" s="30"/>
      <c r="M401" s="30"/>
      <c r="N401" s="30"/>
    </row>
    <row r="402" spans="5:14" ht="12.75">
      <c r="E402" s="30"/>
      <c r="F402" s="30"/>
      <c r="G402" s="30"/>
      <c r="H402" s="30"/>
      <c r="I402" s="30"/>
      <c r="J402" s="30"/>
      <c r="K402" s="30"/>
      <c r="L402" s="30"/>
      <c r="M402" s="30"/>
      <c r="N402" s="30"/>
    </row>
    <row r="403" spans="5:14" ht="12.75">
      <c r="E403" s="30"/>
      <c r="F403" s="30"/>
      <c r="G403" s="30"/>
      <c r="H403" s="30"/>
      <c r="I403" s="30"/>
      <c r="J403" s="30"/>
      <c r="K403" s="30"/>
      <c r="L403" s="30"/>
      <c r="M403" s="30"/>
      <c r="N403" s="30"/>
    </row>
    <row r="404" spans="5:14" ht="12.75">
      <c r="E404" s="30"/>
      <c r="F404" s="30"/>
      <c r="G404" s="30"/>
      <c r="H404" s="30"/>
      <c r="I404" s="30"/>
      <c r="J404" s="30"/>
      <c r="K404" s="30"/>
      <c r="L404" s="30"/>
      <c r="M404" s="30"/>
      <c r="N404" s="30"/>
    </row>
    <row r="405" spans="5:14" ht="12.75">
      <c r="E405" s="30"/>
      <c r="F405" s="30"/>
      <c r="G405" s="30"/>
      <c r="H405" s="30"/>
      <c r="I405" s="30"/>
      <c r="J405" s="30"/>
      <c r="K405" s="30"/>
      <c r="L405" s="30"/>
      <c r="M405" s="30"/>
      <c r="N405" s="30"/>
    </row>
    <row r="406" spans="5:14" ht="12.75">
      <c r="E406" s="30"/>
      <c r="F406" s="30"/>
      <c r="G406" s="30"/>
      <c r="H406" s="30"/>
      <c r="I406" s="30"/>
      <c r="J406" s="30"/>
      <c r="K406" s="30"/>
      <c r="L406" s="30"/>
      <c r="M406" s="30"/>
      <c r="N406" s="30"/>
    </row>
    <row r="407" spans="5:14" ht="12.75">
      <c r="E407" s="30"/>
      <c r="F407" s="30"/>
      <c r="G407" s="30"/>
      <c r="H407" s="30"/>
      <c r="I407" s="30"/>
      <c r="J407" s="30"/>
      <c r="K407" s="30"/>
      <c r="L407" s="30"/>
      <c r="M407" s="30"/>
      <c r="N407" s="30"/>
    </row>
    <row r="408" spans="5:14" ht="12.75">
      <c r="E408" s="30"/>
      <c r="F408" s="30"/>
      <c r="G408" s="30"/>
      <c r="H408" s="30"/>
      <c r="I408" s="30"/>
      <c r="J408" s="30"/>
      <c r="K408" s="30"/>
      <c r="L408" s="30"/>
      <c r="M408" s="30"/>
      <c r="N408" s="30"/>
    </row>
    <row r="409" spans="5:14" ht="12.75">
      <c r="E409" s="30"/>
      <c r="F409" s="30"/>
      <c r="G409" s="30"/>
      <c r="H409" s="30"/>
      <c r="I409" s="30"/>
      <c r="J409" s="30"/>
      <c r="K409" s="30"/>
      <c r="L409" s="30"/>
      <c r="M409" s="30"/>
      <c r="N409" s="30"/>
    </row>
    <row r="410" spans="5:14" ht="12.75">
      <c r="E410" s="30"/>
      <c r="F410" s="30"/>
      <c r="G410" s="30"/>
      <c r="H410" s="30"/>
      <c r="I410" s="30"/>
      <c r="J410" s="30"/>
      <c r="K410" s="30"/>
      <c r="L410" s="30"/>
      <c r="M410" s="30"/>
      <c r="N410" s="30"/>
    </row>
    <row r="411" spans="5:14" ht="12.75">
      <c r="E411" s="30"/>
      <c r="F411" s="30"/>
      <c r="G411" s="30"/>
      <c r="H411" s="30"/>
      <c r="I411" s="30"/>
      <c r="J411" s="30"/>
      <c r="K411" s="30"/>
      <c r="L411" s="30"/>
      <c r="M411" s="30"/>
      <c r="N411" s="30"/>
    </row>
    <row r="412" spans="5:14" ht="12.75">
      <c r="E412" s="30"/>
      <c r="F412" s="30"/>
      <c r="G412" s="30"/>
      <c r="H412" s="30"/>
      <c r="I412" s="30"/>
      <c r="J412" s="30"/>
      <c r="K412" s="30"/>
      <c r="L412" s="30"/>
      <c r="M412" s="30"/>
      <c r="N412" s="30"/>
    </row>
    <row r="413" spans="5:14" ht="12.75">
      <c r="E413" s="30"/>
      <c r="F413" s="30"/>
      <c r="G413" s="30"/>
      <c r="H413" s="30"/>
      <c r="I413" s="30"/>
      <c r="J413" s="30"/>
      <c r="K413" s="30"/>
      <c r="L413" s="30"/>
      <c r="M413" s="30"/>
      <c r="N413" s="30"/>
    </row>
    <row r="414" spans="5:14" ht="12.75">
      <c r="E414" s="30"/>
      <c r="F414" s="30"/>
      <c r="G414" s="30"/>
      <c r="H414" s="30"/>
      <c r="I414" s="30"/>
      <c r="J414" s="30"/>
      <c r="K414" s="30"/>
      <c r="L414" s="30"/>
      <c r="M414" s="30"/>
      <c r="N414" s="30"/>
    </row>
    <row r="415" spans="5:14" ht="12.75">
      <c r="E415" s="30"/>
      <c r="F415" s="30"/>
      <c r="G415" s="30"/>
      <c r="H415" s="30"/>
      <c r="I415" s="30"/>
      <c r="J415" s="30"/>
      <c r="K415" s="30"/>
      <c r="L415" s="30"/>
      <c r="M415" s="30"/>
      <c r="N415" s="30"/>
    </row>
    <row r="416" spans="5:14" ht="12.75">
      <c r="E416" s="30"/>
      <c r="F416" s="30"/>
      <c r="G416" s="30"/>
      <c r="H416" s="30"/>
      <c r="I416" s="30"/>
      <c r="J416" s="30"/>
      <c r="K416" s="30"/>
      <c r="L416" s="30"/>
      <c r="M416" s="30"/>
      <c r="N416" s="30"/>
    </row>
    <row r="417" spans="5:14" ht="12.75">
      <c r="E417" s="30"/>
      <c r="F417" s="30"/>
      <c r="G417" s="30"/>
      <c r="H417" s="30"/>
      <c r="I417" s="30"/>
      <c r="J417" s="30"/>
      <c r="K417" s="30"/>
      <c r="L417" s="30"/>
      <c r="M417" s="30"/>
      <c r="N417" s="30"/>
    </row>
    <row r="418" spans="5:14" ht="12.75">
      <c r="E418" s="30"/>
      <c r="F418" s="30"/>
      <c r="G418" s="30"/>
      <c r="H418" s="30"/>
      <c r="I418" s="30"/>
      <c r="J418" s="30"/>
      <c r="K418" s="30"/>
      <c r="L418" s="30"/>
      <c r="M418" s="30"/>
      <c r="N418" s="30"/>
    </row>
    <row r="419" spans="5:14" ht="12.75">
      <c r="E419" s="30"/>
      <c r="F419" s="30"/>
      <c r="G419" s="30"/>
      <c r="H419" s="30"/>
      <c r="I419" s="30"/>
      <c r="J419" s="30"/>
      <c r="K419" s="30"/>
      <c r="L419" s="30"/>
      <c r="M419" s="30"/>
      <c r="N419" s="30"/>
    </row>
    <row r="420" spans="5:14" ht="12.75">
      <c r="E420" s="30"/>
      <c r="F420" s="30"/>
      <c r="G420" s="30"/>
      <c r="H420" s="30"/>
      <c r="I420" s="30"/>
      <c r="J420" s="30"/>
      <c r="K420" s="30"/>
      <c r="L420" s="30"/>
      <c r="M420" s="30"/>
      <c r="N420" s="30"/>
    </row>
    <row r="421" spans="5:14" ht="12.75">
      <c r="E421" s="30"/>
      <c r="F421" s="30"/>
      <c r="G421" s="30"/>
      <c r="H421" s="30"/>
      <c r="I421" s="30"/>
      <c r="J421" s="30"/>
      <c r="K421" s="30"/>
      <c r="L421" s="30"/>
      <c r="M421" s="30"/>
      <c r="N421" s="30"/>
    </row>
    <row r="422" spans="5:14" ht="12.75">
      <c r="E422" s="30"/>
      <c r="F422" s="30"/>
      <c r="G422" s="30"/>
      <c r="H422" s="30"/>
      <c r="I422" s="30"/>
      <c r="J422" s="30"/>
      <c r="K422" s="30"/>
      <c r="L422" s="30"/>
      <c r="M422" s="30"/>
      <c r="N422" s="30"/>
    </row>
    <row r="423" spans="5:14" ht="12.75">
      <c r="E423" s="30"/>
      <c r="F423" s="30"/>
      <c r="G423" s="30"/>
      <c r="H423" s="30"/>
      <c r="I423" s="30"/>
      <c r="J423" s="30"/>
      <c r="K423" s="30"/>
      <c r="L423" s="30"/>
      <c r="M423" s="30"/>
      <c r="N423" s="30"/>
    </row>
    <row r="424" spans="5:14" ht="12.75">
      <c r="E424" s="30"/>
      <c r="F424" s="30"/>
      <c r="G424" s="30"/>
      <c r="H424" s="30"/>
      <c r="I424" s="30"/>
      <c r="J424" s="30"/>
      <c r="K424" s="30"/>
      <c r="L424" s="30"/>
      <c r="M424" s="30"/>
      <c r="N424" s="30"/>
    </row>
    <row r="425" spans="5:14" ht="12.75">
      <c r="E425" s="30"/>
      <c r="F425" s="30"/>
      <c r="G425" s="30"/>
      <c r="H425" s="30"/>
      <c r="I425" s="30"/>
      <c r="J425" s="30"/>
      <c r="K425" s="30"/>
      <c r="L425" s="30"/>
      <c r="M425" s="30"/>
      <c r="N425" s="30"/>
    </row>
    <row r="426" spans="5:14" ht="12.75">
      <c r="E426" s="30"/>
      <c r="F426" s="30"/>
      <c r="G426" s="30"/>
      <c r="H426" s="30"/>
      <c r="I426" s="30"/>
      <c r="J426" s="30"/>
      <c r="K426" s="30"/>
      <c r="L426" s="30"/>
      <c r="M426" s="30"/>
      <c r="N426" s="30"/>
    </row>
    <row r="427" spans="5:14" ht="12.75">
      <c r="E427" s="30"/>
      <c r="F427" s="30"/>
      <c r="G427" s="30"/>
      <c r="H427" s="30"/>
      <c r="I427" s="30"/>
      <c r="J427" s="30"/>
      <c r="K427" s="30"/>
      <c r="L427" s="30"/>
      <c r="M427" s="30"/>
      <c r="N427" s="30"/>
    </row>
    <row r="428" spans="5:14" ht="12.75">
      <c r="E428" s="30"/>
      <c r="F428" s="30"/>
      <c r="G428" s="30"/>
      <c r="H428" s="30"/>
      <c r="I428" s="30"/>
      <c r="J428" s="30"/>
      <c r="K428" s="30"/>
      <c r="L428" s="30"/>
      <c r="M428" s="30"/>
      <c r="N428" s="30"/>
    </row>
    <row r="429" spans="5:14" ht="12.75">
      <c r="E429" s="30"/>
      <c r="F429" s="30"/>
      <c r="G429" s="30"/>
      <c r="H429" s="30"/>
      <c r="I429" s="30"/>
      <c r="J429" s="30"/>
      <c r="K429" s="30"/>
      <c r="L429" s="30"/>
      <c r="M429" s="30"/>
      <c r="N429" s="30"/>
    </row>
    <row r="430" spans="5:14" ht="12.75">
      <c r="E430" s="30"/>
      <c r="F430" s="30"/>
      <c r="G430" s="30"/>
      <c r="H430" s="30"/>
      <c r="I430" s="30"/>
      <c r="J430" s="30"/>
      <c r="K430" s="30"/>
      <c r="L430" s="30"/>
      <c r="M430" s="30"/>
      <c r="N430" s="30"/>
    </row>
    <row r="431" spans="5:14" ht="12.75">
      <c r="E431" s="30"/>
      <c r="F431" s="30"/>
      <c r="G431" s="30"/>
      <c r="H431" s="30"/>
      <c r="I431" s="30"/>
      <c r="J431" s="30"/>
      <c r="K431" s="30"/>
      <c r="L431" s="30"/>
      <c r="M431" s="30"/>
      <c r="N431" s="30"/>
    </row>
    <row r="432" spans="5:14" ht="12.75">
      <c r="E432" s="30"/>
      <c r="F432" s="30"/>
      <c r="G432" s="30"/>
      <c r="H432" s="30"/>
      <c r="I432" s="30"/>
      <c r="J432" s="30"/>
      <c r="K432" s="30"/>
      <c r="L432" s="30"/>
      <c r="M432" s="30"/>
      <c r="N432" s="30"/>
    </row>
    <row r="433" spans="5:14" ht="12.75">
      <c r="E433" s="30"/>
      <c r="F433" s="30"/>
      <c r="G433" s="30"/>
      <c r="H433" s="30"/>
      <c r="I433" s="30"/>
      <c r="J433" s="30"/>
      <c r="K433" s="30"/>
      <c r="L433" s="30"/>
      <c r="M433" s="30"/>
      <c r="N433" s="30"/>
    </row>
    <row r="434" spans="5:14" ht="12.75">
      <c r="E434" s="30"/>
      <c r="F434" s="30"/>
      <c r="G434" s="30"/>
      <c r="H434" s="30"/>
      <c r="I434" s="30"/>
      <c r="J434" s="30"/>
      <c r="K434" s="30"/>
      <c r="L434" s="30"/>
      <c r="M434" s="30"/>
      <c r="N434" s="30"/>
    </row>
    <row r="435" spans="5:14" ht="12.75">
      <c r="E435" s="30"/>
      <c r="F435" s="30"/>
      <c r="G435" s="30"/>
      <c r="H435" s="30"/>
      <c r="I435" s="30"/>
      <c r="J435" s="30"/>
      <c r="K435" s="30"/>
      <c r="L435" s="30"/>
      <c r="M435" s="30"/>
      <c r="N435" s="30"/>
    </row>
    <row r="436" spans="5:14" ht="12.75">
      <c r="E436" s="30"/>
      <c r="F436" s="30"/>
      <c r="G436" s="30"/>
      <c r="H436" s="30"/>
      <c r="I436" s="30"/>
      <c r="J436" s="30"/>
      <c r="K436" s="30"/>
      <c r="L436" s="30"/>
      <c r="M436" s="30"/>
      <c r="N436" s="30"/>
    </row>
    <row r="437" spans="5:14" ht="12.75">
      <c r="E437" s="30"/>
      <c r="F437" s="30"/>
      <c r="G437" s="30"/>
      <c r="H437" s="30"/>
      <c r="I437" s="30"/>
      <c r="J437" s="30"/>
      <c r="K437" s="30"/>
      <c r="L437" s="30"/>
      <c r="M437" s="30"/>
      <c r="N437" s="30"/>
    </row>
    <row r="438" spans="5:14" ht="12.75">
      <c r="E438" s="30"/>
      <c r="F438" s="30"/>
      <c r="G438" s="30"/>
      <c r="H438" s="30"/>
      <c r="I438" s="30"/>
      <c r="J438" s="30"/>
      <c r="K438" s="30"/>
      <c r="L438" s="30"/>
      <c r="M438" s="30"/>
      <c r="N438" s="30"/>
    </row>
    <row r="439" spans="5:14" ht="12.75">
      <c r="E439" s="30"/>
      <c r="F439" s="30"/>
      <c r="G439" s="30"/>
      <c r="H439" s="30"/>
      <c r="I439" s="30"/>
      <c r="J439" s="30"/>
      <c r="K439" s="30"/>
      <c r="L439" s="30"/>
      <c r="M439" s="30"/>
      <c r="N439" s="30"/>
    </row>
    <row r="440" spans="5:14" ht="12.75">
      <c r="E440" s="30"/>
      <c r="F440" s="30"/>
      <c r="G440" s="30"/>
      <c r="H440" s="30"/>
      <c r="I440" s="30"/>
      <c r="J440" s="30"/>
      <c r="K440" s="30"/>
      <c r="L440" s="30"/>
      <c r="M440" s="30"/>
      <c r="N440" s="30"/>
    </row>
    <row r="441" spans="5:14" ht="12.75">
      <c r="E441" s="30"/>
      <c r="F441" s="30"/>
      <c r="G441" s="30"/>
      <c r="H441" s="30"/>
      <c r="I441" s="30"/>
      <c r="J441" s="30"/>
      <c r="K441" s="30"/>
      <c r="L441" s="30"/>
      <c r="M441" s="30"/>
      <c r="N441" s="30"/>
    </row>
    <row r="442" spans="5:14" ht="12.75">
      <c r="E442" s="30"/>
      <c r="F442" s="30"/>
      <c r="G442" s="30"/>
      <c r="H442" s="30"/>
      <c r="I442" s="30"/>
      <c r="J442" s="30"/>
      <c r="K442" s="30"/>
      <c r="L442" s="30"/>
      <c r="M442" s="30"/>
      <c r="N442" s="30"/>
    </row>
    <row r="443" spans="5:14" ht="12.75">
      <c r="E443" s="30"/>
      <c r="F443" s="30"/>
      <c r="G443" s="30"/>
      <c r="H443" s="30"/>
      <c r="I443" s="30"/>
      <c r="J443" s="30"/>
      <c r="K443" s="30"/>
      <c r="L443" s="30"/>
      <c r="M443" s="30"/>
      <c r="N443" s="30"/>
    </row>
    <row r="444" spans="5:14" ht="12.75">
      <c r="E444" s="30"/>
      <c r="F444" s="30"/>
      <c r="G444" s="30"/>
      <c r="H444" s="30"/>
      <c r="I444" s="30"/>
      <c r="J444" s="30"/>
      <c r="K444" s="30"/>
      <c r="L444" s="30"/>
      <c r="M444" s="30"/>
      <c r="N444" s="30"/>
    </row>
    <row r="445" spans="5:14" ht="12.75">
      <c r="E445" s="30"/>
      <c r="F445" s="30"/>
      <c r="G445" s="30"/>
      <c r="H445" s="30"/>
      <c r="I445" s="30"/>
      <c r="J445" s="30"/>
      <c r="K445" s="30"/>
      <c r="L445" s="30"/>
      <c r="M445" s="30"/>
      <c r="N445" s="30"/>
    </row>
    <row r="446" spans="5:14" ht="12.75">
      <c r="E446" s="30"/>
      <c r="F446" s="30"/>
      <c r="G446" s="30"/>
      <c r="H446" s="30"/>
      <c r="I446" s="30"/>
      <c r="J446" s="30"/>
      <c r="K446" s="30"/>
      <c r="L446" s="30"/>
      <c r="M446" s="30"/>
      <c r="N446" s="30"/>
    </row>
    <row r="447" spans="5:14" ht="12.75">
      <c r="E447" s="30"/>
      <c r="F447" s="30"/>
      <c r="G447" s="30"/>
      <c r="H447" s="30"/>
      <c r="I447" s="30"/>
      <c r="J447" s="30"/>
      <c r="K447" s="30"/>
      <c r="L447" s="30"/>
      <c r="M447" s="30"/>
      <c r="N447" s="30"/>
    </row>
    <row r="448" spans="5:14" ht="12.75">
      <c r="E448" s="30"/>
      <c r="F448" s="30"/>
      <c r="G448" s="30"/>
      <c r="H448" s="30"/>
      <c r="I448" s="30"/>
      <c r="J448" s="30"/>
      <c r="K448" s="30"/>
      <c r="L448" s="30"/>
      <c r="M448" s="30"/>
      <c r="N448" s="30"/>
    </row>
    <row r="449" spans="5:14" ht="12.75">
      <c r="E449" s="30"/>
      <c r="F449" s="30"/>
      <c r="G449" s="30"/>
      <c r="H449" s="30"/>
      <c r="I449" s="30"/>
      <c r="J449" s="30"/>
      <c r="K449" s="30"/>
      <c r="L449" s="30"/>
      <c r="M449" s="30"/>
      <c r="N449" s="30"/>
    </row>
    <row r="450" spans="5:14" ht="12.75">
      <c r="E450" s="30"/>
      <c r="F450" s="30"/>
      <c r="G450" s="30"/>
      <c r="H450" s="30"/>
      <c r="I450" s="30"/>
      <c r="J450" s="30"/>
      <c r="K450" s="30"/>
      <c r="L450" s="30"/>
      <c r="M450" s="30"/>
      <c r="N450" s="30"/>
    </row>
    <row r="451" spans="5:14" ht="12.75">
      <c r="E451" s="30"/>
      <c r="F451" s="30"/>
      <c r="G451" s="30"/>
      <c r="H451" s="30"/>
      <c r="I451" s="30"/>
      <c r="J451" s="30"/>
      <c r="K451" s="30"/>
      <c r="L451" s="30"/>
      <c r="M451" s="30"/>
      <c r="N451" s="30"/>
    </row>
    <row r="452" spans="5:14" ht="12.75">
      <c r="E452" s="30"/>
      <c r="F452" s="30"/>
      <c r="G452" s="30"/>
      <c r="H452" s="30"/>
      <c r="I452" s="30"/>
      <c r="J452" s="30"/>
      <c r="K452" s="30"/>
      <c r="L452" s="30"/>
      <c r="M452" s="30"/>
      <c r="N452" s="30"/>
    </row>
    <row r="453" spans="5:14" ht="12.75">
      <c r="E453" s="30"/>
      <c r="F453" s="30"/>
      <c r="G453" s="30"/>
      <c r="H453" s="30"/>
      <c r="I453" s="30"/>
      <c r="J453" s="30"/>
      <c r="K453" s="30"/>
      <c r="L453" s="30"/>
      <c r="M453" s="30"/>
      <c r="N453" s="30"/>
    </row>
    <row r="454" spans="5:14" ht="12.75">
      <c r="E454" s="30"/>
      <c r="F454" s="30"/>
      <c r="G454" s="30"/>
      <c r="H454" s="30"/>
      <c r="I454" s="30"/>
      <c r="J454" s="30"/>
      <c r="K454" s="30"/>
      <c r="L454" s="30"/>
      <c r="M454" s="30"/>
      <c r="N454" s="30"/>
    </row>
    <row r="455" spans="5:14" ht="12.75">
      <c r="E455" s="30"/>
      <c r="F455" s="30"/>
      <c r="G455" s="30"/>
      <c r="H455" s="30"/>
      <c r="I455" s="30"/>
      <c r="J455" s="30"/>
      <c r="K455" s="30"/>
      <c r="L455" s="30"/>
      <c r="M455" s="30"/>
      <c r="N455" s="30"/>
    </row>
    <row r="456" spans="5:14" ht="12.75">
      <c r="E456" s="30"/>
      <c r="F456" s="30"/>
      <c r="G456" s="30"/>
      <c r="H456" s="30"/>
      <c r="I456" s="30"/>
      <c r="J456" s="30"/>
      <c r="K456" s="30"/>
      <c r="L456" s="30"/>
      <c r="M456" s="30"/>
      <c r="N456" s="30"/>
    </row>
    <row r="457" spans="5:14" ht="12.75">
      <c r="E457" s="30"/>
      <c r="F457" s="30"/>
      <c r="G457" s="30"/>
      <c r="H457" s="30"/>
      <c r="I457" s="30"/>
      <c r="J457" s="30"/>
      <c r="K457" s="30"/>
      <c r="L457" s="30"/>
      <c r="M457" s="30"/>
      <c r="N457" s="30"/>
    </row>
    <row r="458" spans="5:14" ht="12.75">
      <c r="E458" s="30"/>
      <c r="F458" s="30"/>
      <c r="G458" s="30"/>
      <c r="H458" s="30"/>
      <c r="I458" s="30"/>
      <c r="J458" s="30"/>
      <c r="K458" s="30"/>
      <c r="L458" s="30"/>
      <c r="M458" s="30"/>
      <c r="N458" s="30"/>
    </row>
    <row r="459" spans="5:14" ht="12.75">
      <c r="E459" s="30"/>
      <c r="F459" s="30"/>
      <c r="G459" s="30"/>
      <c r="H459" s="30"/>
      <c r="I459" s="30"/>
      <c r="J459" s="30"/>
      <c r="K459" s="30"/>
      <c r="L459" s="30"/>
      <c r="M459" s="30"/>
      <c r="N459" s="30"/>
    </row>
    <row r="460" spans="5:14" ht="12.75">
      <c r="E460" s="30"/>
      <c r="F460" s="30"/>
      <c r="G460" s="30"/>
      <c r="H460" s="30"/>
      <c r="I460" s="30"/>
      <c r="J460" s="30"/>
      <c r="K460" s="30"/>
      <c r="L460" s="30"/>
      <c r="M460" s="30"/>
      <c r="N460" s="30"/>
    </row>
    <row r="461" spans="5:14" ht="12.75">
      <c r="E461" s="30"/>
      <c r="F461" s="30"/>
      <c r="G461" s="30"/>
      <c r="H461" s="30"/>
      <c r="I461" s="30"/>
      <c r="J461" s="30"/>
      <c r="K461" s="30"/>
      <c r="L461" s="30"/>
      <c r="M461" s="30"/>
      <c r="N461" s="30"/>
    </row>
    <row r="462" spans="5:14" ht="12.75">
      <c r="E462" s="30"/>
      <c r="F462" s="30"/>
      <c r="G462" s="30"/>
      <c r="H462" s="30"/>
      <c r="I462" s="30"/>
      <c r="J462" s="30"/>
      <c r="K462" s="30"/>
      <c r="L462" s="30"/>
      <c r="M462" s="30"/>
      <c r="N462" s="30"/>
    </row>
    <row r="463" spans="5:14" ht="12.75">
      <c r="E463" s="30"/>
      <c r="F463" s="30"/>
      <c r="G463" s="30"/>
      <c r="H463" s="30"/>
      <c r="I463" s="30"/>
      <c r="J463" s="30"/>
      <c r="K463" s="30"/>
      <c r="L463" s="30"/>
      <c r="M463" s="30"/>
      <c r="N463" s="30"/>
    </row>
    <row r="464" spans="5:14" ht="12.75">
      <c r="E464" s="30"/>
      <c r="F464" s="30"/>
      <c r="G464" s="30"/>
      <c r="H464" s="30"/>
      <c r="I464" s="30"/>
      <c r="J464" s="30"/>
      <c r="K464" s="30"/>
      <c r="L464" s="30"/>
      <c r="M464" s="30"/>
      <c r="N464" s="30"/>
    </row>
    <row r="465" spans="5:14" ht="12.75">
      <c r="E465" s="30"/>
      <c r="F465" s="30"/>
      <c r="G465" s="30"/>
      <c r="H465" s="30"/>
      <c r="I465" s="30"/>
      <c r="J465" s="30"/>
      <c r="K465" s="30"/>
      <c r="L465" s="30"/>
      <c r="M465" s="30"/>
      <c r="N465" s="30"/>
    </row>
    <row r="466" spans="5:14" ht="12.75">
      <c r="E466" s="30"/>
      <c r="F466" s="30"/>
      <c r="G466" s="30"/>
      <c r="H466" s="30"/>
      <c r="I466" s="30"/>
      <c r="J466" s="30"/>
      <c r="K466" s="30"/>
      <c r="L466" s="30"/>
      <c r="M466" s="30"/>
      <c r="N466" s="30"/>
    </row>
    <row r="467" spans="5:14" ht="12.75">
      <c r="E467" s="30"/>
      <c r="F467" s="30"/>
      <c r="G467" s="30"/>
      <c r="H467" s="30"/>
      <c r="I467" s="30"/>
      <c r="J467" s="30"/>
      <c r="K467" s="30"/>
      <c r="L467" s="30"/>
      <c r="M467" s="30"/>
      <c r="N467" s="30"/>
    </row>
    <row r="468" spans="5:14" ht="12.75">
      <c r="E468" s="30"/>
      <c r="F468" s="30"/>
      <c r="G468" s="30"/>
      <c r="H468" s="30"/>
      <c r="I468" s="30"/>
      <c r="J468" s="30"/>
      <c r="K468" s="30"/>
      <c r="L468" s="30"/>
      <c r="M468" s="30"/>
      <c r="N468" s="30"/>
    </row>
    <row r="469" spans="5:14" ht="12.75">
      <c r="E469" s="30"/>
      <c r="F469" s="30"/>
      <c r="G469" s="30"/>
      <c r="H469" s="30"/>
      <c r="I469" s="30"/>
      <c r="J469" s="30"/>
      <c r="K469" s="30"/>
      <c r="L469" s="30"/>
      <c r="M469" s="30"/>
      <c r="N469" s="30"/>
    </row>
    <row r="470" spans="5:14" ht="12.75">
      <c r="E470" s="30"/>
      <c r="F470" s="30"/>
      <c r="G470" s="30"/>
      <c r="H470" s="30"/>
      <c r="I470" s="30"/>
      <c r="J470" s="30"/>
      <c r="K470" s="30"/>
      <c r="L470" s="30"/>
      <c r="M470" s="30"/>
      <c r="N470" s="30"/>
    </row>
    <row r="471" spans="5:14" ht="12.75">
      <c r="E471" s="30"/>
      <c r="F471" s="30"/>
      <c r="G471" s="30"/>
      <c r="H471" s="30"/>
      <c r="I471" s="30"/>
      <c r="J471" s="30"/>
      <c r="K471" s="30"/>
      <c r="L471" s="30"/>
      <c r="M471" s="30"/>
      <c r="N471" s="30"/>
    </row>
    <row r="472" spans="5:14" ht="12.75">
      <c r="E472" s="30"/>
      <c r="F472" s="30"/>
      <c r="G472" s="30"/>
      <c r="H472" s="30"/>
      <c r="I472" s="30"/>
      <c r="J472" s="30"/>
      <c r="K472" s="30"/>
      <c r="L472" s="30"/>
      <c r="M472" s="30"/>
      <c r="N472" s="30"/>
    </row>
    <row r="473" spans="5:14" ht="12.75">
      <c r="E473" s="30"/>
      <c r="F473" s="30"/>
      <c r="G473" s="30"/>
      <c r="H473" s="30"/>
      <c r="I473" s="30"/>
      <c r="J473" s="30"/>
      <c r="K473" s="30"/>
      <c r="L473" s="30"/>
      <c r="M473" s="30"/>
      <c r="N473" s="30"/>
    </row>
    <row r="474" spans="5:14" ht="12.75">
      <c r="E474" s="30"/>
      <c r="F474" s="30"/>
      <c r="G474" s="30"/>
      <c r="H474" s="30"/>
      <c r="I474" s="30"/>
      <c r="J474" s="30"/>
      <c r="K474" s="30"/>
      <c r="L474" s="30"/>
      <c r="M474" s="30"/>
      <c r="N474" s="30"/>
    </row>
    <row r="475" spans="5:14" ht="12.75">
      <c r="E475" s="30"/>
      <c r="F475" s="30"/>
      <c r="G475" s="30"/>
      <c r="H475" s="30"/>
      <c r="I475" s="30"/>
      <c r="J475" s="30"/>
      <c r="K475" s="30"/>
      <c r="L475" s="30"/>
      <c r="M475" s="30"/>
      <c r="N475" s="30"/>
    </row>
    <row r="476" spans="5:14" ht="12.75">
      <c r="E476" s="30"/>
      <c r="F476" s="30"/>
      <c r="G476" s="30"/>
      <c r="H476" s="30"/>
      <c r="I476" s="30"/>
      <c r="J476" s="30"/>
      <c r="K476" s="30"/>
      <c r="L476" s="30"/>
      <c r="M476" s="30"/>
      <c r="N476" s="30"/>
    </row>
    <row r="477" spans="5:14" ht="12.75">
      <c r="E477" s="30"/>
      <c r="F477" s="30"/>
      <c r="G477" s="30"/>
      <c r="H477" s="30"/>
      <c r="I477" s="30"/>
      <c r="J477" s="30"/>
      <c r="K477" s="30"/>
      <c r="L477" s="30"/>
      <c r="M477" s="30"/>
      <c r="N477" s="30"/>
    </row>
    <row r="478" spans="5:14" ht="12.75">
      <c r="E478" s="30"/>
      <c r="F478" s="30"/>
      <c r="G478" s="30"/>
      <c r="H478" s="30"/>
      <c r="I478" s="30"/>
      <c r="J478" s="30"/>
      <c r="K478" s="30"/>
      <c r="L478" s="30"/>
      <c r="M478" s="30"/>
      <c r="N478" s="30"/>
    </row>
    <row r="479" spans="5:14" ht="12.75">
      <c r="E479" s="30"/>
      <c r="F479" s="30"/>
      <c r="G479" s="30"/>
      <c r="H479" s="30"/>
      <c r="I479" s="30"/>
      <c r="J479" s="30"/>
      <c r="K479" s="30"/>
      <c r="L479" s="30"/>
      <c r="M479" s="30"/>
      <c r="N479" s="30"/>
    </row>
    <row r="480" spans="5:14" ht="12.75">
      <c r="E480" s="30"/>
      <c r="F480" s="30"/>
      <c r="G480" s="30"/>
      <c r="H480" s="30"/>
      <c r="I480" s="30"/>
      <c r="J480" s="30"/>
      <c r="K480" s="30"/>
      <c r="L480" s="30"/>
      <c r="M480" s="30"/>
      <c r="N480" s="30"/>
    </row>
    <row r="481" spans="5:14" ht="12.75">
      <c r="E481" s="30"/>
      <c r="F481" s="30"/>
      <c r="G481" s="30"/>
      <c r="H481" s="30"/>
      <c r="I481" s="30"/>
      <c r="J481" s="30"/>
      <c r="K481" s="30"/>
      <c r="L481" s="30"/>
      <c r="M481" s="30"/>
      <c r="N481" s="30"/>
    </row>
    <row r="482" spans="5:14" ht="12.75">
      <c r="E482" s="30"/>
      <c r="F482" s="30"/>
      <c r="G482" s="30"/>
      <c r="H482" s="30"/>
      <c r="I482" s="30"/>
      <c r="J482" s="30"/>
      <c r="K482" s="30"/>
      <c r="L482" s="30"/>
      <c r="M482" s="30"/>
      <c r="N482" s="30"/>
    </row>
    <row r="483" spans="5:14" ht="12.75">
      <c r="E483" s="30"/>
      <c r="F483" s="30"/>
      <c r="G483" s="30"/>
      <c r="H483" s="30"/>
      <c r="I483" s="30"/>
      <c r="J483" s="30"/>
      <c r="K483" s="30"/>
      <c r="L483" s="30"/>
      <c r="M483" s="30"/>
      <c r="N483" s="30"/>
    </row>
    <row r="484" spans="5:14" ht="12.75">
      <c r="E484" s="30"/>
      <c r="F484" s="30"/>
      <c r="G484" s="30"/>
      <c r="H484" s="30"/>
      <c r="I484" s="30"/>
      <c r="J484" s="30"/>
      <c r="K484" s="30"/>
      <c r="L484" s="30"/>
      <c r="M484" s="30"/>
      <c r="N484" s="30"/>
    </row>
    <row r="485" spans="5:14" ht="12.75">
      <c r="E485" s="30"/>
      <c r="F485" s="30"/>
      <c r="G485" s="30"/>
      <c r="H485" s="30"/>
      <c r="I485" s="30"/>
      <c r="J485" s="30"/>
      <c r="K485" s="30"/>
      <c r="L485" s="30"/>
      <c r="M485" s="30"/>
      <c r="N485" s="30"/>
    </row>
    <row r="486" spans="5:14" ht="12.75">
      <c r="E486" s="30"/>
      <c r="F486" s="30"/>
      <c r="G486" s="30"/>
      <c r="H486" s="30"/>
      <c r="I486" s="30"/>
      <c r="J486" s="30"/>
      <c r="K486" s="30"/>
      <c r="L486" s="30"/>
      <c r="M486" s="30"/>
      <c r="N486" s="30"/>
    </row>
    <row r="487" spans="5:14" ht="12.75">
      <c r="E487" s="30"/>
      <c r="F487" s="30"/>
      <c r="G487" s="30"/>
      <c r="H487" s="30"/>
      <c r="I487" s="30"/>
      <c r="J487" s="30"/>
      <c r="K487" s="30"/>
      <c r="L487" s="30"/>
      <c r="M487" s="30"/>
      <c r="N487" s="30"/>
    </row>
    <row r="488" spans="5:14" ht="12.75">
      <c r="E488" s="30"/>
      <c r="F488" s="30"/>
      <c r="G488" s="30"/>
      <c r="H488" s="30"/>
      <c r="I488" s="30"/>
      <c r="J488" s="30"/>
      <c r="K488" s="30"/>
      <c r="L488" s="30"/>
      <c r="M488" s="30"/>
      <c r="N488" s="30"/>
    </row>
    <row r="489" spans="5:14" ht="12.75">
      <c r="E489" s="30"/>
      <c r="F489" s="30"/>
      <c r="G489" s="30"/>
      <c r="H489" s="30"/>
      <c r="I489" s="30"/>
      <c r="J489" s="30"/>
      <c r="K489" s="30"/>
      <c r="L489" s="30"/>
      <c r="M489" s="30"/>
      <c r="N489" s="30"/>
    </row>
    <row r="490" spans="5:14" ht="12.75">
      <c r="E490" s="30"/>
      <c r="F490" s="30"/>
      <c r="G490" s="30"/>
      <c r="H490" s="30"/>
      <c r="I490" s="30"/>
      <c r="J490" s="30"/>
      <c r="K490" s="30"/>
      <c r="L490" s="30"/>
      <c r="M490" s="30"/>
      <c r="N490" s="30"/>
    </row>
    <row r="491" spans="5:14" ht="12.75">
      <c r="E491" s="30"/>
      <c r="F491" s="30"/>
      <c r="G491" s="30"/>
      <c r="H491" s="30"/>
      <c r="I491" s="30"/>
      <c r="J491" s="30"/>
      <c r="K491" s="30"/>
      <c r="L491" s="30"/>
      <c r="M491" s="30"/>
      <c r="N491" s="30"/>
    </row>
    <row r="492" spans="5:14" ht="12.75">
      <c r="E492" s="30"/>
      <c r="F492" s="30"/>
      <c r="G492" s="30"/>
      <c r="H492" s="30"/>
      <c r="I492" s="30"/>
      <c r="J492" s="30"/>
      <c r="K492" s="30"/>
      <c r="L492" s="30"/>
      <c r="M492" s="30"/>
      <c r="N492" s="30"/>
    </row>
    <row r="493" spans="5:14" ht="12.75">
      <c r="E493" s="30"/>
      <c r="F493" s="30"/>
      <c r="G493" s="30"/>
      <c r="H493" s="30"/>
      <c r="I493" s="30"/>
      <c r="J493" s="30"/>
      <c r="K493" s="30"/>
      <c r="L493" s="30"/>
      <c r="M493" s="30"/>
      <c r="N493" s="30"/>
    </row>
    <row r="494" spans="5:14" ht="12.75">
      <c r="E494" s="30"/>
      <c r="F494" s="30"/>
      <c r="G494" s="30"/>
      <c r="H494" s="30"/>
      <c r="I494" s="30"/>
      <c r="J494" s="30"/>
      <c r="K494" s="30"/>
      <c r="L494" s="30"/>
      <c r="M494" s="30"/>
      <c r="N494" s="30"/>
    </row>
    <row r="495" spans="5:14" ht="12.75">
      <c r="E495" s="30"/>
      <c r="F495" s="30"/>
      <c r="G495" s="30"/>
      <c r="H495" s="30"/>
      <c r="I495" s="30"/>
      <c r="J495" s="30"/>
      <c r="K495" s="30"/>
      <c r="L495" s="30"/>
      <c r="M495" s="30"/>
      <c r="N495" s="30"/>
    </row>
    <row r="496" spans="5:14" ht="12.75">
      <c r="E496" s="30"/>
      <c r="F496" s="30"/>
      <c r="G496" s="30"/>
      <c r="H496" s="30"/>
      <c r="I496" s="30"/>
      <c r="J496" s="30"/>
      <c r="K496" s="30"/>
      <c r="L496" s="30"/>
      <c r="M496" s="30"/>
      <c r="N496" s="30"/>
    </row>
    <row r="497" spans="5:14" ht="12.75">
      <c r="E497" s="30"/>
      <c r="F497" s="30"/>
      <c r="G497" s="30"/>
      <c r="H497" s="30"/>
      <c r="I497" s="30"/>
      <c r="J497" s="30"/>
      <c r="K497" s="30"/>
      <c r="L497" s="30"/>
      <c r="M497" s="30"/>
      <c r="N497" s="30"/>
    </row>
    <row r="498" spans="5:14" ht="12.75">
      <c r="E498" s="30"/>
      <c r="F498" s="30"/>
      <c r="G498" s="30"/>
      <c r="H498" s="30"/>
      <c r="I498" s="30"/>
      <c r="J498" s="30"/>
      <c r="K498" s="30"/>
      <c r="L498" s="30"/>
      <c r="M498" s="30"/>
      <c r="N498" s="30"/>
    </row>
    <row r="499" spans="5:14" ht="12.75">
      <c r="E499" s="30"/>
      <c r="F499" s="30"/>
      <c r="G499" s="30"/>
      <c r="H499" s="30"/>
      <c r="I499" s="30"/>
      <c r="J499" s="30"/>
      <c r="K499" s="30"/>
      <c r="L499" s="30"/>
      <c r="M499" s="30"/>
      <c r="N499" s="30"/>
    </row>
    <row r="500" spans="5:14" ht="12.75">
      <c r="E500" s="30"/>
      <c r="F500" s="30"/>
      <c r="G500" s="30"/>
      <c r="H500" s="30"/>
      <c r="I500" s="30"/>
      <c r="J500" s="30"/>
      <c r="K500" s="30"/>
      <c r="L500" s="30"/>
      <c r="M500" s="30"/>
      <c r="N500" s="30"/>
    </row>
    <row r="501" spans="5:14" ht="12.75">
      <c r="E501" s="30"/>
      <c r="F501" s="30"/>
      <c r="G501" s="30"/>
      <c r="H501" s="30"/>
      <c r="I501" s="30"/>
      <c r="J501" s="30"/>
      <c r="K501" s="30"/>
      <c r="L501" s="30"/>
      <c r="M501" s="30"/>
      <c r="N501" s="30"/>
    </row>
    <row r="502" spans="5:14" ht="12.75">
      <c r="E502" s="30"/>
      <c r="F502" s="30"/>
      <c r="G502" s="30"/>
      <c r="H502" s="30"/>
      <c r="I502" s="30"/>
      <c r="J502" s="30"/>
      <c r="K502" s="30"/>
      <c r="L502" s="30"/>
      <c r="M502" s="30"/>
      <c r="N502" s="30"/>
    </row>
    <row r="503" spans="5:14" ht="12.75">
      <c r="E503" s="30"/>
      <c r="F503" s="30"/>
      <c r="G503" s="30"/>
      <c r="H503" s="30"/>
      <c r="I503" s="30"/>
      <c r="J503" s="30"/>
      <c r="K503" s="30"/>
      <c r="L503" s="30"/>
      <c r="M503" s="30"/>
      <c r="N503" s="30"/>
    </row>
    <row r="504" spans="5:14" ht="12.75">
      <c r="E504" s="30"/>
      <c r="F504" s="30"/>
      <c r="G504" s="30"/>
      <c r="H504" s="30"/>
      <c r="I504" s="30"/>
      <c r="J504" s="30"/>
      <c r="K504" s="30"/>
      <c r="L504" s="30"/>
      <c r="M504" s="30"/>
      <c r="N504" s="30"/>
    </row>
    <row r="505" spans="5:14" ht="12.75">
      <c r="E505" s="30"/>
      <c r="F505" s="30"/>
      <c r="G505" s="30"/>
      <c r="H505" s="30"/>
      <c r="I505" s="30"/>
      <c r="J505" s="30"/>
      <c r="K505" s="30"/>
      <c r="L505" s="30"/>
      <c r="M505" s="30"/>
      <c r="N505" s="30"/>
    </row>
    <row r="506" spans="5:14" ht="12.75">
      <c r="E506" s="30"/>
      <c r="F506" s="30"/>
      <c r="G506" s="30"/>
      <c r="H506" s="30"/>
      <c r="I506" s="30"/>
      <c r="J506" s="30"/>
      <c r="K506" s="30"/>
      <c r="L506" s="30"/>
      <c r="M506" s="30"/>
      <c r="N506" s="30"/>
    </row>
    <row r="507" spans="5:14" ht="12.75">
      <c r="E507" s="30"/>
      <c r="F507" s="30"/>
      <c r="G507" s="30"/>
      <c r="H507" s="30"/>
      <c r="I507" s="30"/>
      <c r="J507" s="30"/>
      <c r="K507" s="30"/>
      <c r="L507" s="30"/>
      <c r="M507" s="30"/>
      <c r="N507" s="30"/>
    </row>
    <row r="508" spans="5:14" ht="12.75">
      <c r="E508" s="30"/>
      <c r="F508" s="30"/>
      <c r="G508" s="30"/>
      <c r="H508" s="30"/>
      <c r="I508" s="30"/>
      <c r="J508" s="30"/>
      <c r="K508" s="30"/>
      <c r="L508" s="30"/>
      <c r="M508" s="30"/>
      <c r="N508" s="30"/>
    </row>
    <row r="509" spans="5:14" ht="12.75">
      <c r="E509" s="30"/>
      <c r="F509" s="30"/>
      <c r="G509" s="30"/>
      <c r="H509" s="30"/>
      <c r="I509" s="30"/>
      <c r="J509" s="30"/>
      <c r="K509" s="30"/>
      <c r="L509" s="30"/>
      <c r="M509" s="30"/>
      <c r="N509" s="30"/>
    </row>
    <row r="510" spans="5:14" ht="12.75">
      <c r="E510" s="30"/>
      <c r="F510" s="30"/>
      <c r="G510" s="30"/>
      <c r="H510" s="30"/>
      <c r="I510" s="30"/>
      <c r="J510" s="30"/>
      <c r="K510" s="30"/>
      <c r="L510" s="30"/>
      <c r="M510" s="30"/>
      <c r="N510" s="30"/>
    </row>
    <row r="511" spans="5:14" ht="12.75">
      <c r="E511" s="30"/>
      <c r="F511" s="30"/>
      <c r="G511" s="30"/>
      <c r="H511" s="30"/>
      <c r="I511" s="30"/>
      <c r="J511" s="30"/>
      <c r="K511" s="30"/>
      <c r="L511" s="30"/>
      <c r="M511" s="30"/>
      <c r="N511" s="30"/>
    </row>
    <row r="512" spans="5:14" ht="12.75">
      <c r="E512" s="30"/>
      <c r="F512" s="30"/>
      <c r="G512" s="30"/>
      <c r="H512" s="30"/>
      <c r="I512" s="30"/>
      <c r="J512" s="30"/>
      <c r="K512" s="30"/>
      <c r="L512" s="30"/>
      <c r="M512" s="30"/>
      <c r="N512" s="30"/>
    </row>
    <row r="513" spans="5:14" ht="12.75">
      <c r="E513" s="30"/>
      <c r="F513" s="30"/>
      <c r="G513" s="30"/>
      <c r="H513" s="30"/>
      <c r="I513" s="30"/>
      <c r="J513" s="30"/>
      <c r="K513" s="30"/>
      <c r="L513" s="30"/>
      <c r="M513" s="30"/>
      <c r="N513" s="30"/>
    </row>
    <row r="514" spans="5:14" ht="12.75">
      <c r="E514" s="30"/>
      <c r="F514" s="30"/>
      <c r="G514" s="30"/>
      <c r="H514" s="30"/>
      <c r="I514" s="30"/>
      <c r="J514" s="30"/>
      <c r="K514" s="30"/>
      <c r="L514" s="30"/>
      <c r="M514" s="30"/>
      <c r="N514" s="30"/>
    </row>
    <row r="515" spans="5:14" ht="12.75">
      <c r="E515" s="30"/>
      <c r="F515" s="30"/>
      <c r="G515" s="30"/>
      <c r="H515" s="30"/>
      <c r="I515" s="30"/>
      <c r="J515" s="30"/>
      <c r="K515" s="30"/>
      <c r="L515" s="30"/>
      <c r="M515" s="30"/>
      <c r="N515" s="30"/>
    </row>
    <row r="516" spans="5:14" ht="12.75">
      <c r="E516" s="30"/>
      <c r="F516" s="30"/>
      <c r="G516" s="30"/>
      <c r="H516" s="30"/>
      <c r="I516" s="30"/>
      <c r="J516" s="30"/>
      <c r="K516" s="30"/>
      <c r="L516" s="30"/>
      <c r="M516" s="30"/>
      <c r="N516" s="30"/>
    </row>
    <row r="517" spans="5:14" ht="12.75">
      <c r="E517" s="30"/>
      <c r="F517" s="30"/>
      <c r="G517" s="30"/>
      <c r="H517" s="30"/>
      <c r="I517" s="30"/>
      <c r="J517" s="30"/>
      <c r="K517" s="30"/>
      <c r="L517" s="30"/>
      <c r="M517" s="30"/>
      <c r="N517" s="30"/>
    </row>
    <row r="518" spans="5:14" ht="12.75">
      <c r="E518" s="30"/>
      <c r="F518" s="30"/>
      <c r="G518" s="30"/>
      <c r="H518" s="30"/>
      <c r="I518" s="30"/>
      <c r="J518" s="30"/>
      <c r="K518" s="30"/>
      <c r="L518" s="30"/>
      <c r="M518" s="30"/>
      <c r="N518" s="30"/>
    </row>
    <row r="519" spans="5:14" ht="12.75">
      <c r="E519" s="30"/>
      <c r="F519" s="30"/>
      <c r="G519" s="30"/>
      <c r="H519" s="30"/>
      <c r="I519" s="30"/>
      <c r="J519" s="30"/>
      <c r="K519" s="30"/>
      <c r="L519" s="30"/>
      <c r="M519" s="30"/>
      <c r="N519" s="30"/>
    </row>
    <row r="520" spans="5:14" ht="12.75">
      <c r="E520" s="30"/>
      <c r="F520" s="30"/>
      <c r="G520" s="30"/>
      <c r="H520" s="30"/>
      <c r="I520" s="30"/>
      <c r="J520" s="30"/>
      <c r="K520" s="30"/>
      <c r="L520" s="30"/>
      <c r="M520" s="30"/>
      <c r="N520" s="30"/>
    </row>
    <row r="521" spans="5:14" ht="12.75">
      <c r="E521" s="30"/>
      <c r="F521" s="30"/>
      <c r="G521" s="30"/>
      <c r="H521" s="30"/>
      <c r="I521" s="30"/>
      <c r="J521" s="30"/>
      <c r="K521" s="30"/>
      <c r="L521" s="30"/>
      <c r="M521" s="30"/>
      <c r="N521" s="30"/>
    </row>
    <row r="522" spans="5:14" ht="12.75">
      <c r="E522" s="30"/>
      <c r="F522" s="30"/>
      <c r="G522" s="30"/>
      <c r="H522" s="30"/>
      <c r="I522" s="30"/>
      <c r="J522" s="30"/>
      <c r="K522" s="30"/>
      <c r="L522" s="30"/>
      <c r="M522" s="30"/>
      <c r="N522" s="30"/>
    </row>
    <row r="523" spans="5:14" ht="12.75">
      <c r="E523" s="30"/>
      <c r="F523" s="30"/>
      <c r="G523" s="30"/>
      <c r="H523" s="30"/>
      <c r="I523" s="30"/>
      <c r="J523" s="30"/>
      <c r="K523" s="30"/>
      <c r="L523" s="30"/>
      <c r="M523" s="30"/>
      <c r="N523" s="30"/>
    </row>
    <row r="524" spans="5:14" ht="12.75">
      <c r="E524" s="30"/>
      <c r="F524" s="30"/>
      <c r="G524" s="30"/>
      <c r="H524" s="30"/>
      <c r="I524" s="30"/>
      <c r="J524" s="30"/>
      <c r="K524" s="30"/>
      <c r="L524" s="30"/>
      <c r="M524" s="30"/>
      <c r="N524" s="30"/>
    </row>
    <row r="525" spans="5:14" ht="12.75">
      <c r="E525" s="30"/>
      <c r="F525" s="30"/>
      <c r="G525" s="30"/>
      <c r="H525" s="30"/>
      <c r="I525" s="30"/>
      <c r="J525" s="30"/>
      <c r="K525" s="30"/>
      <c r="L525" s="30"/>
      <c r="M525" s="30"/>
      <c r="N525" s="30"/>
    </row>
    <row r="526" spans="5:14" ht="12.75">
      <c r="E526" s="30"/>
      <c r="F526" s="30"/>
      <c r="G526" s="30"/>
      <c r="H526" s="30"/>
      <c r="I526" s="30"/>
      <c r="J526" s="30"/>
      <c r="K526" s="30"/>
      <c r="L526" s="30"/>
      <c r="M526" s="30"/>
      <c r="N526" s="30"/>
    </row>
    <row r="527" spans="5:14" ht="12.75">
      <c r="E527" s="30"/>
      <c r="F527" s="30"/>
      <c r="G527" s="30"/>
      <c r="H527" s="30"/>
      <c r="I527" s="30"/>
      <c r="J527" s="30"/>
      <c r="K527" s="30"/>
      <c r="L527" s="30"/>
      <c r="M527" s="30"/>
      <c r="N527" s="30"/>
    </row>
    <row r="528" spans="5:14" ht="12.75">
      <c r="E528" s="30"/>
      <c r="F528" s="30"/>
      <c r="G528" s="30"/>
      <c r="H528" s="30"/>
      <c r="I528" s="30"/>
      <c r="J528" s="30"/>
      <c r="K528" s="30"/>
      <c r="L528" s="30"/>
      <c r="M528" s="30"/>
      <c r="N528" s="30"/>
    </row>
    <row r="529" spans="5:14" ht="12.75">
      <c r="E529" s="30"/>
      <c r="F529" s="30"/>
      <c r="G529" s="30"/>
      <c r="H529" s="30"/>
      <c r="I529" s="30"/>
      <c r="J529" s="30"/>
      <c r="K529" s="30"/>
      <c r="L529" s="30"/>
      <c r="M529" s="30"/>
      <c r="N529" s="30"/>
    </row>
    <row r="530" spans="5:14" ht="12.75">
      <c r="E530" s="30"/>
      <c r="F530" s="30"/>
      <c r="G530" s="30"/>
      <c r="H530" s="30"/>
      <c r="I530" s="30"/>
      <c r="J530" s="30"/>
      <c r="K530" s="30"/>
      <c r="L530" s="30"/>
      <c r="M530" s="30"/>
      <c r="N530" s="30"/>
    </row>
    <row r="531" spans="5:14" ht="12.75">
      <c r="E531" s="30"/>
      <c r="F531" s="30"/>
      <c r="G531" s="30"/>
      <c r="H531" s="30"/>
      <c r="I531" s="30"/>
      <c r="J531" s="30"/>
      <c r="K531" s="30"/>
      <c r="L531" s="30"/>
      <c r="M531" s="30"/>
      <c r="N531" s="30"/>
    </row>
    <row r="532" spans="5:14" ht="12.75">
      <c r="E532" s="30"/>
      <c r="F532" s="30"/>
      <c r="G532" s="30"/>
      <c r="H532" s="30"/>
      <c r="I532" s="30"/>
      <c r="J532" s="30"/>
      <c r="K532" s="30"/>
      <c r="L532" s="30"/>
      <c r="M532" s="30"/>
      <c r="N532" s="30"/>
    </row>
    <row r="533" spans="5:14" ht="12.75">
      <c r="E533" s="30"/>
      <c r="F533" s="30"/>
      <c r="G533" s="30"/>
      <c r="H533" s="30"/>
      <c r="I533" s="30"/>
      <c r="J533" s="30"/>
      <c r="K533" s="30"/>
      <c r="L533" s="30"/>
      <c r="M533" s="30"/>
      <c r="N533" s="30"/>
    </row>
    <row r="534" spans="5:14" ht="12.75">
      <c r="E534" s="30"/>
      <c r="F534" s="30"/>
      <c r="G534" s="30"/>
      <c r="H534" s="30"/>
      <c r="I534" s="30"/>
      <c r="J534" s="30"/>
      <c r="K534" s="30"/>
      <c r="L534" s="30"/>
      <c r="M534" s="30"/>
      <c r="N534" s="30"/>
    </row>
    <row r="535" spans="5:14" ht="12.75">
      <c r="E535" s="30"/>
      <c r="F535" s="30"/>
      <c r="G535" s="30"/>
      <c r="H535" s="30"/>
      <c r="I535" s="30"/>
      <c r="J535" s="30"/>
      <c r="K535" s="30"/>
      <c r="L535" s="30"/>
      <c r="M535" s="30"/>
      <c r="N535" s="30"/>
    </row>
    <row r="536" spans="5:14" ht="12.75">
      <c r="E536" s="30"/>
      <c r="F536" s="30"/>
      <c r="G536" s="30"/>
      <c r="H536" s="30"/>
      <c r="I536" s="30"/>
      <c r="J536" s="30"/>
      <c r="K536" s="30"/>
      <c r="L536" s="30"/>
      <c r="M536" s="30"/>
      <c r="N536" s="30"/>
    </row>
    <row r="537" spans="5:14" ht="12.75">
      <c r="E537" s="30"/>
      <c r="F537" s="30"/>
      <c r="G537" s="30"/>
      <c r="H537" s="30"/>
      <c r="I537" s="30"/>
      <c r="J537" s="30"/>
      <c r="K537" s="30"/>
      <c r="L537" s="30"/>
      <c r="M537" s="30"/>
      <c r="N537" s="30"/>
    </row>
    <row r="538" spans="5:14" ht="12.75">
      <c r="E538" s="30"/>
      <c r="F538" s="30"/>
      <c r="G538" s="30"/>
      <c r="H538" s="30"/>
      <c r="I538" s="30"/>
      <c r="J538" s="30"/>
      <c r="K538" s="30"/>
      <c r="L538" s="30"/>
      <c r="M538" s="30"/>
      <c r="N538" s="30"/>
    </row>
    <row r="539" spans="5:14" ht="12.75">
      <c r="E539" s="30"/>
      <c r="F539" s="30"/>
      <c r="G539" s="30"/>
      <c r="H539" s="30"/>
      <c r="I539" s="30"/>
      <c r="J539" s="30"/>
      <c r="K539" s="30"/>
      <c r="L539" s="30"/>
      <c r="M539" s="30"/>
      <c r="N539" s="30"/>
    </row>
    <row r="540" spans="5:14" ht="12.75">
      <c r="E540" s="30"/>
      <c r="F540" s="30"/>
      <c r="G540" s="30"/>
      <c r="H540" s="30"/>
      <c r="I540" s="30"/>
      <c r="J540" s="30"/>
      <c r="K540" s="30"/>
      <c r="L540" s="30"/>
      <c r="M540" s="30"/>
      <c r="N540" s="30"/>
    </row>
    <row r="541" spans="5:14" ht="12.75">
      <c r="E541" s="30"/>
      <c r="F541" s="30"/>
      <c r="G541" s="30"/>
      <c r="H541" s="30"/>
      <c r="I541" s="30"/>
      <c r="J541" s="30"/>
      <c r="K541" s="30"/>
      <c r="L541" s="30"/>
      <c r="M541" s="30"/>
      <c r="N541" s="30"/>
    </row>
    <row r="542" spans="5:14" ht="12.75">
      <c r="E542" s="30"/>
      <c r="F542" s="30"/>
      <c r="G542" s="30"/>
      <c r="H542" s="30"/>
      <c r="I542" s="30"/>
      <c r="J542" s="30"/>
      <c r="K542" s="30"/>
      <c r="L542" s="30"/>
      <c r="M542" s="30"/>
      <c r="N542" s="30"/>
    </row>
    <row r="543" spans="5:14" ht="12.75">
      <c r="E543" s="30"/>
      <c r="F543" s="30"/>
      <c r="G543" s="30"/>
      <c r="H543" s="30"/>
      <c r="I543" s="30"/>
      <c r="J543" s="30"/>
      <c r="K543" s="30"/>
      <c r="L543" s="30"/>
      <c r="M543" s="30"/>
      <c r="N543" s="30"/>
    </row>
    <row r="544" spans="5:14" ht="12.75">
      <c r="E544" s="30"/>
      <c r="F544" s="30"/>
      <c r="G544" s="30"/>
      <c r="H544" s="30"/>
      <c r="I544" s="30"/>
      <c r="J544" s="30"/>
      <c r="K544" s="30"/>
      <c r="L544" s="30"/>
      <c r="M544" s="30"/>
      <c r="N544" s="30"/>
    </row>
    <row r="545" spans="5:14" ht="12.75">
      <c r="E545" s="30"/>
      <c r="F545" s="30"/>
      <c r="G545" s="30"/>
      <c r="H545" s="30"/>
      <c r="I545" s="30"/>
      <c r="J545" s="30"/>
      <c r="K545" s="30"/>
      <c r="L545" s="30"/>
      <c r="M545" s="30"/>
      <c r="N545" s="30"/>
    </row>
    <row r="546" spans="5:14" ht="12.75">
      <c r="E546" s="30"/>
      <c r="F546" s="30"/>
      <c r="G546" s="30"/>
      <c r="H546" s="30"/>
      <c r="I546" s="30"/>
      <c r="J546" s="30"/>
      <c r="K546" s="30"/>
      <c r="L546" s="30"/>
      <c r="M546" s="30"/>
      <c r="N546" s="30"/>
    </row>
    <row r="547" spans="5:14" ht="12.75">
      <c r="E547" s="30"/>
      <c r="F547" s="30"/>
      <c r="G547" s="30"/>
      <c r="H547" s="30"/>
      <c r="I547" s="30"/>
      <c r="J547" s="30"/>
      <c r="K547" s="30"/>
      <c r="L547" s="30"/>
      <c r="M547" s="30"/>
      <c r="N547" s="30"/>
    </row>
    <row r="548" spans="5:14" ht="12.75">
      <c r="E548" s="30"/>
      <c r="F548" s="30"/>
      <c r="G548" s="30"/>
      <c r="H548" s="30"/>
      <c r="I548" s="30"/>
      <c r="J548" s="30"/>
      <c r="K548" s="30"/>
      <c r="L548" s="30"/>
      <c r="M548" s="30"/>
      <c r="N548" s="30"/>
    </row>
    <row r="549" spans="5:14" ht="12.75">
      <c r="E549" s="30"/>
      <c r="F549" s="30"/>
      <c r="G549" s="30"/>
      <c r="H549" s="30"/>
      <c r="I549" s="30"/>
      <c r="J549" s="30"/>
      <c r="K549" s="30"/>
      <c r="L549" s="30"/>
      <c r="M549" s="30"/>
      <c r="N549" s="30"/>
    </row>
    <row r="550" spans="5:14" ht="12.75">
      <c r="E550" s="30"/>
      <c r="F550" s="30"/>
      <c r="G550" s="30"/>
      <c r="H550" s="30"/>
      <c r="I550" s="30"/>
      <c r="J550" s="30"/>
      <c r="K550" s="30"/>
      <c r="L550" s="30"/>
      <c r="M550" s="30"/>
      <c r="N550" s="30"/>
    </row>
    <row r="551" spans="5:14" ht="12.75">
      <c r="E551" s="30"/>
      <c r="F551" s="30"/>
      <c r="G551" s="30"/>
      <c r="H551" s="30"/>
      <c r="I551" s="30"/>
      <c r="J551" s="30"/>
      <c r="K551" s="30"/>
      <c r="L551" s="30"/>
      <c r="M551" s="30"/>
      <c r="N551" s="30"/>
    </row>
    <row r="552" spans="5:14" ht="12.75">
      <c r="E552" s="30"/>
      <c r="F552" s="30"/>
      <c r="G552" s="30"/>
      <c r="H552" s="30"/>
      <c r="I552" s="30"/>
      <c r="J552" s="30"/>
      <c r="K552" s="30"/>
      <c r="L552" s="30"/>
      <c r="M552" s="30"/>
      <c r="N552" s="30"/>
    </row>
    <row r="553" spans="5:14" ht="12.75">
      <c r="E553" s="30"/>
      <c r="F553" s="30"/>
      <c r="G553" s="30"/>
      <c r="H553" s="30"/>
      <c r="I553" s="30"/>
      <c r="J553" s="30"/>
      <c r="K553" s="30"/>
      <c r="L553" s="30"/>
      <c r="M553" s="30"/>
      <c r="N553" s="30"/>
    </row>
    <row r="554" spans="5:14" ht="12.75">
      <c r="E554" s="30"/>
      <c r="F554" s="30"/>
      <c r="G554" s="30"/>
      <c r="H554" s="30"/>
      <c r="I554" s="30"/>
      <c r="J554" s="30"/>
      <c r="K554" s="30"/>
      <c r="L554" s="30"/>
      <c r="M554" s="30"/>
      <c r="N554" s="30"/>
    </row>
    <row r="555" spans="5:14" ht="12.75">
      <c r="E555" s="30"/>
      <c r="F555" s="30"/>
      <c r="G555" s="30"/>
      <c r="H555" s="30"/>
      <c r="I555" s="30"/>
      <c r="J555" s="30"/>
      <c r="K555" s="30"/>
      <c r="L555" s="30"/>
      <c r="M555" s="30"/>
      <c r="N555" s="30"/>
    </row>
    <row r="556" spans="5:14" ht="12.75">
      <c r="E556" s="30"/>
      <c r="F556" s="30"/>
      <c r="G556" s="30"/>
      <c r="H556" s="30"/>
      <c r="I556" s="30"/>
      <c r="J556" s="30"/>
      <c r="K556" s="30"/>
      <c r="L556" s="30"/>
      <c r="M556" s="30"/>
      <c r="N556" s="30"/>
    </row>
    <row r="557" spans="5:14" ht="12.75">
      <c r="E557" s="30"/>
      <c r="F557" s="30"/>
      <c r="G557" s="30"/>
      <c r="H557" s="30"/>
      <c r="I557" s="30"/>
      <c r="J557" s="30"/>
      <c r="K557" s="30"/>
      <c r="L557" s="30"/>
      <c r="M557" s="30"/>
      <c r="N557" s="30"/>
    </row>
    <row r="558" spans="5:14" ht="12.75">
      <c r="E558" s="30"/>
      <c r="F558" s="30"/>
      <c r="G558" s="30"/>
      <c r="H558" s="30"/>
      <c r="I558" s="30"/>
      <c r="J558" s="30"/>
      <c r="K558" s="30"/>
      <c r="L558" s="30"/>
      <c r="M558" s="30"/>
      <c r="N558" s="30"/>
    </row>
    <row r="559" spans="5:14" ht="12.75">
      <c r="E559" s="30"/>
      <c r="F559" s="30"/>
      <c r="G559" s="30"/>
      <c r="H559" s="30"/>
      <c r="I559" s="30"/>
      <c r="J559" s="30"/>
      <c r="K559" s="30"/>
      <c r="L559" s="30"/>
      <c r="M559" s="30"/>
      <c r="N559" s="30"/>
    </row>
    <row r="560" spans="5:14" ht="12.75">
      <c r="E560" s="30"/>
      <c r="F560" s="30"/>
      <c r="G560" s="30"/>
      <c r="H560" s="30"/>
      <c r="I560" s="30"/>
      <c r="J560" s="30"/>
      <c r="K560" s="30"/>
      <c r="L560" s="30"/>
      <c r="M560" s="30"/>
      <c r="N560" s="30"/>
    </row>
    <row r="561" spans="5:14" ht="12.75">
      <c r="E561" s="30"/>
      <c r="F561" s="30"/>
      <c r="G561" s="30"/>
      <c r="H561" s="30"/>
      <c r="I561" s="30"/>
      <c r="J561" s="30"/>
      <c r="K561" s="30"/>
      <c r="L561" s="30"/>
      <c r="M561" s="30"/>
      <c r="N561" s="30"/>
    </row>
    <row r="562" spans="5:14" ht="12.75">
      <c r="E562" s="30"/>
      <c r="F562" s="30"/>
      <c r="G562" s="30"/>
      <c r="H562" s="30"/>
      <c r="I562" s="30"/>
      <c r="J562" s="30"/>
      <c r="K562" s="30"/>
      <c r="L562" s="30"/>
      <c r="M562" s="30"/>
      <c r="N562" s="30"/>
    </row>
    <row r="563" spans="5:14" ht="12.75">
      <c r="E563" s="30"/>
      <c r="F563" s="30"/>
      <c r="G563" s="30"/>
      <c r="H563" s="30"/>
      <c r="I563" s="30"/>
      <c r="J563" s="30"/>
      <c r="K563" s="30"/>
      <c r="L563" s="30"/>
      <c r="M563" s="30"/>
      <c r="N563" s="30"/>
    </row>
    <row r="564" spans="5:14" ht="12.75">
      <c r="E564" s="30"/>
      <c r="F564" s="30"/>
      <c r="G564" s="30"/>
      <c r="H564" s="30"/>
      <c r="I564" s="30"/>
      <c r="J564" s="30"/>
      <c r="K564" s="30"/>
      <c r="L564" s="30"/>
      <c r="M564" s="30"/>
      <c r="N564" s="30"/>
    </row>
    <row r="565" spans="5:14" ht="12.75">
      <c r="E565" s="30"/>
      <c r="F565" s="30"/>
      <c r="G565" s="30"/>
      <c r="H565" s="30"/>
      <c r="I565" s="30"/>
      <c r="J565" s="30"/>
      <c r="K565" s="30"/>
      <c r="L565" s="30"/>
      <c r="M565" s="30"/>
      <c r="N565" s="30"/>
    </row>
    <row r="566" spans="5:14" ht="12.75">
      <c r="E566" s="30"/>
      <c r="F566" s="30"/>
      <c r="G566" s="30"/>
      <c r="H566" s="30"/>
      <c r="I566" s="30"/>
      <c r="J566" s="30"/>
      <c r="K566" s="30"/>
      <c r="L566" s="30"/>
      <c r="M566" s="30"/>
      <c r="N566" s="30"/>
    </row>
    <row r="567" spans="5:14" ht="12.75">
      <c r="E567" s="30"/>
      <c r="F567" s="30"/>
      <c r="G567" s="30"/>
      <c r="H567" s="30"/>
      <c r="I567" s="30"/>
      <c r="J567" s="30"/>
      <c r="K567" s="30"/>
      <c r="L567" s="30"/>
      <c r="M567" s="30"/>
      <c r="N567" s="30"/>
    </row>
    <row r="568" spans="5:14" ht="12.75">
      <c r="E568" s="30"/>
      <c r="F568" s="30"/>
      <c r="G568" s="30"/>
      <c r="H568" s="30"/>
      <c r="I568" s="30"/>
      <c r="J568" s="30"/>
      <c r="K568" s="30"/>
      <c r="L568" s="30"/>
      <c r="M568" s="30"/>
      <c r="N568" s="30"/>
    </row>
    <row r="569" spans="5:14" ht="12.75">
      <c r="E569" s="30"/>
      <c r="F569" s="30"/>
      <c r="G569" s="30"/>
      <c r="H569" s="30"/>
      <c r="I569" s="30"/>
      <c r="J569" s="30"/>
      <c r="K569" s="30"/>
      <c r="L569" s="30"/>
      <c r="M569" s="30"/>
      <c r="N569" s="30"/>
    </row>
    <row r="570" spans="5:14" ht="12.75">
      <c r="E570" s="30"/>
      <c r="F570" s="30"/>
      <c r="G570" s="30"/>
      <c r="H570" s="30"/>
      <c r="I570" s="30"/>
      <c r="J570" s="30"/>
      <c r="K570" s="30"/>
      <c r="L570" s="30"/>
      <c r="M570" s="30"/>
      <c r="N570" s="30"/>
    </row>
    <row r="571" spans="5:14" ht="12.75">
      <c r="E571" s="30"/>
      <c r="F571" s="30"/>
      <c r="G571" s="30"/>
      <c r="H571" s="30"/>
      <c r="I571" s="30"/>
      <c r="J571" s="30"/>
      <c r="K571" s="30"/>
      <c r="L571" s="30"/>
      <c r="M571" s="30"/>
      <c r="N571" s="30"/>
    </row>
    <row r="572" spans="5:14" ht="12.75">
      <c r="E572" s="30"/>
      <c r="F572" s="30"/>
      <c r="G572" s="30"/>
      <c r="H572" s="30"/>
      <c r="I572" s="30"/>
      <c r="J572" s="30"/>
      <c r="K572" s="30"/>
      <c r="L572" s="30"/>
      <c r="M572" s="30"/>
      <c r="N572" s="30"/>
    </row>
    <row r="573" spans="5:14" ht="12.75">
      <c r="E573" s="30"/>
      <c r="F573" s="30"/>
      <c r="G573" s="30"/>
      <c r="H573" s="30"/>
      <c r="I573" s="30"/>
      <c r="J573" s="30"/>
      <c r="K573" s="30"/>
      <c r="L573" s="30"/>
      <c r="M573" s="30"/>
      <c r="N573" s="30"/>
    </row>
    <row r="574" spans="5:14" ht="12.75">
      <c r="E574" s="30"/>
      <c r="F574" s="30"/>
      <c r="G574" s="30"/>
      <c r="H574" s="30"/>
      <c r="I574" s="30"/>
      <c r="J574" s="30"/>
      <c r="K574" s="30"/>
      <c r="L574" s="30"/>
      <c r="M574" s="30"/>
      <c r="N574" s="30"/>
    </row>
    <row r="575" spans="5:14" ht="12.75">
      <c r="E575" s="30"/>
      <c r="F575" s="30"/>
      <c r="G575" s="30"/>
      <c r="H575" s="30"/>
      <c r="I575" s="30"/>
      <c r="J575" s="30"/>
      <c r="K575" s="30"/>
      <c r="L575" s="30"/>
      <c r="M575" s="30"/>
      <c r="N575" s="30"/>
    </row>
    <row r="576" spans="5:14" ht="12.75">
      <c r="E576" s="30"/>
      <c r="F576" s="30"/>
      <c r="G576" s="30"/>
      <c r="H576" s="30"/>
      <c r="I576" s="30"/>
      <c r="J576" s="30"/>
      <c r="K576" s="30"/>
      <c r="L576" s="30"/>
      <c r="M576" s="30"/>
      <c r="N576" s="30"/>
    </row>
    <row r="577" spans="5:14" ht="12.75">
      <c r="E577" s="30"/>
      <c r="F577" s="30"/>
      <c r="G577" s="30"/>
      <c r="H577" s="30"/>
      <c r="I577" s="30"/>
      <c r="J577" s="30"/>
      <c r="K577" s="30"/>
      <c r="L577" s="30"/>
      <c r="M577" s="30"/>
      <c r="N577" s="30"/>
    </row>
    <row r="578" spans="5:14" ht="12.75">
      <c r="E578" s="30"/>
      <c r="F578" s="30"/>
      <c r="G578" s="30"/>
      <c r="H578" s="30"/>
      <c r="I578" s="30"/>
      <c r="J578" s="30"/>
      <c r="K578" s="30"/>
      <c r="L578" s="30"/>
      <c r="M578" s="30"/>
      <c r="N578" s="30"/>
    </row>
    <row r="579" spans="5:14" ht="12.75">
      <c r="E579" s="30"/>
      <c r="F579" s="30"/>
      <c r="G579" s="30"/>
      <c r="H579" s="30"/>
      <c r="I579" s="30"/>
      <c r="J579" s="30"/>
      <c r="K579" s="30"/>
      <c r="L579" s="30"/>
      <c r="M579" s="30"/>
      <c r="N579" s="30"/>
    </row>
    <row r="580" spans="5:14" ht="12.75">
      <c r="E580" s="30"/>
      <c r="F580" s="30"/>
      <c r="G580" s="30"/>
      <c r="H580" s="30"/>
      <c r="I580" s="30"/>
      <c r="J580" s="30"/>
      <c r="K580" s="30"/>
      <c r="L580" s="30"/>
      <c r="M580" s="30"/>
      <c r="N580" s="30"/>
    </row>
    <row r="581" spans="5:14" ht="12.75">
      <c r="E581" s="30"/>
      <c r="F581" s="30"/>
      <c r="G581" s="30"/>
      <c r="H581" s="30"/>
      <c r="I581" s="30"/>
      <c r="J581" s="30"/>
      <c r="K581" s="30"/>
      <c r="L581" s="30"/>
      <c r="M581" s="30"/>
      <c r="N581" s="30"/>
    </row>
    <row r="582" spans="5:14" ht="12.75">
      <c r="E582" s="30"/>
      <c r="F582" s="30"/>
      <c r="G582" s="30"/>
      <c r="H582" s="30"/>
      <c r="I582" s="30"/>
      <c r="J582" s="30"/>
      <c r="K582" s="30"/>
      <c r="L582" s="30"/>
      <c r="M582" s="30"/>
      <c r="N582" s="30"/>
    </row>
    <row r="583" spans="5:14" ht="12.75">
      <c r="E583" s="30"/>
      <c r="F583" s="30"/>
      <c r="G583" s="30"/>
      <c r="H583" s="30"/>
      <c r="I583" s="30"/>
      <c r="J583" s="30"/>
      <c r="K583" s="30"/>
      <c r="L583" s="30"/>
      <c r="M583" s="30"/>
      <c r="N583" s="30"/>
    </row>
    <row r="584" spans="5:14" ht="12.75">
      <c r="E584" s="30"/>
      <c r="F584" s="30"/>
      <c r="G584" s="30"/>
      <c r="H584" s="30"/>
      <c r="I584" s="30"/>
      <c r="J584" s="30"/>
      <c r="K584" s="30"/>
      <c r="L584" s="30"/>
      <c r="M584" s="30"/>
      <c r="N584" s="30"/>
    </row>
    <row r="585" spans="5:14" ht="12.75">
      <c r="E585" s="30"/>
      <c r="F585" s="30"/>
      <c r="G585" s="30"/>
      <c r="H585" s="30"/>
      <c r="I585" s="30"/>
      <c r="J585" s="30"/>
      <c r="K585" s="30"/>
      <c r="L585" s="30"/>
      <c r="M585" s="30"/>
      <c r="N585" s="30"/>
    </row>
    <row r="586" spans="5:14" ht="12.75">
      <c r="E586" s="30"/>
      <c r="F586" s="30"/>
      <c r="G586" s="30"/>
      <c r="H586" s="30"/>
      <c r="I586" s="30"/>
      <c r="J586" s="30"/>
      <c r="K586" s="30"/>
      <c r="L586" s="30"/>
      <c r="M586" s="30"/>
      <c r="N586" s="30"/>
    </row>
    <row r="587" spans="5:14" ht="12.75">
      <c r="E587" s="30"/>
      <c r="F587" s="30"/>
      <c r="G587" s="30"/>
      <c r="H587" s="30"/>
      <c r="I587" s="30"/>
      <c r="J587" s="30"/>
      <c r="K587" s="30"/>
      <c r="L587" s="30"/>
      <c r="M587" s="30"/>
      <c r="N587" s="30"/>
    </row>
    <row r="588" spans="5:14" ht="12.75">
      <c r="E588" s="30"/>
      <c r="F588" s="30"/>
      <c r="G588" s="30"/>
      <c r="H588" s="30"/>
      <c r="I588" s="30"/>
      <c r="J588" s="30"/>
      <c r="K588" s="30"/>
      <c r="L588" s="30"/>
      <c r="M588" s="30"/>
      <c r="N588" s="30"/>
    </row>
    <row r="589" spans="5:14" ht="12.75">
      <c r="E589" s="30"/>
      <c r="F589" s="30"/>
      <c r="G589" s="30"/>
      <c r="H589" s="30"/>
      <c r="I589" s="30"/>
      <c r="J589" s="30"/>
      <c r="K589" s="30"/>
      <c r="L589" s="30"/>
      <c r="M589" s="30"/>
      <c r="N589" s="30"/>
    </row>
    <row r="590" spans="5:14" ht="12.75">
      <c r="E590" s="30"/>
      <c r="F590" s="30"/>
      <c r="G590" s="30"/>
      <c r="H590" s="30"/>
      <c r="I590" s="30"/>
      <c r="J590" s="30"/>
      <c r="K590" s="30"/>
      <c r="L590" s="30"/>
      <c r="M590" s="30"/>
      <c r="N590" s="30"/>
    </row>
    <row r="591" spans="5:14" ht="12.75">
      <c r="E591" s="30"/>
      <c r="F591" s="30"/>
      <c r="G591" s="30"/>
      <c r="H591" s="30"/>
      <c r="I591" s="30"/>
      <c r="J591" s="30"/>
      <c r="K591" s="30"/>
      <c r="L591" s="30"/>
      <c r="M591" s="30"/>
      <c r="N591" s="30"/>
    </row>
    <row r="592" spans="5:14" ht="12.75">
      <c r="E592" s="30"/>
      <c r="F592" s="30"/>
      <c r="G592" s="30"/>
      <c r="H592" s="30"/>
      <c r="I592" s="30"/>
      <c r="J592" s="30"/>
      <c r="K592" s="30"/>
      <c r="L592" s="30"/>
      <c r="M592" s="30"/>
      <c r="N592" s="30"/>
    </row>
    <row r="593" spans="5:14" ht="12.75">
      <c r="E593" s="30"/>
      <c r="F593" s="30"/>
      <c r="G593" s="30"/>
      <c r="H593" s="30"/>
      <c r="I593" s="30"/>
      <c r="J593" s="30"/>
      <c r="K593" s="30"/>
      <c r="L593" s="30"/>
      <c r="M593" s="30"/>
      <c r="N593" s="30"/>
    </row>
    <row r="594" spans="5:14" ht="12.75">
      <c r="E594" s="30"/>
      <c r="F594" s="30"/>
      <c r="G594" s="30"/>
      <c r="H594" s="30"/>
      <c r="I594" s="30"/>
      <c r="J594" s="30"/>
      <c r="K594" s="30"/>
      <c r="L594" s="30"/>
      <c r="M594" s="30"/>
      <c r="N594" s="30"/>
    </row>
    <row r="595" spans="5:14" ht="12.75">
      <c r="E595" s="30"/>
      <c r="F595" s="30"/>
      <c r="G595" s="30"/>
      <c r="H595" s="30"/>
      <c r="I595" s="30"/>
      <c r="J595" s="30"/>
      <c r="K595" s="30"/>
      <c r="L595" s="30"/>
      <c r="M595" s="30"/>
      <c r="N595" s="30"/>
    </row>
    <row r="596" spans="5:14" ht="12.75">
      <c r="E596" s="30"/>
      <c r="F596" s="30"/>
      <c r="G596" s="30"/>
      <c r="H596" s="30"/>
      <c r="I596" s="30"/>
      <c r="J596" s="30"/>
      <c r="K596" s="30"/>
      <c r="L596" s="30"/>
      <c r="M596" s="30"/>
      <c r="N596" s="30"/>
    </row>
    <row r="597" spans="5:14" ht="12.75">
      <c r="E597" s="30"/>
      <c r="F597" s="30"/>
      <c r="G597" s="30"/>
      <c r="H597" s="30"/>
      <c r="I597" s="30"/>
      <c r="J597" s="30"/>
      <c r="K597" s="30"/>
      <c r="L597" s="30"/>
      <c r="M597" s="30"/>
      <c r="N597" s="30"/>
    </row>
    <row r="598" spans="5:14" ht="12.75">
      <c r="E598" s="30"/>
      <c r="F598" s="30"/>
      <c r="G598" s="30"/>
      <c r="H598" s="30"/>
      <c r="I598" s="30"/>
      <c r="J598" s="30"/>
      <c r="K598" s="30"/>
      <c r="L598" s="30"/>
      <c r="M598" s="30"/>
      <c r="N598" s="30"/>
    </row>
    <row r="599" spans="5:14" ht="12.75">
      <c r="E599" s="30"/>
      <c r="F599" s="30"/>
      <c r="G599" s="30"/>
      <c r="H599" s="30"/>
      <c r="I599" s="30"/>
      <c r="J599" s="30"/>
      <c r="K599" s="30"/>
      <c r="L599" s="30"/>
      <c r="M599" s="30"/>
      <c r="N599" s="30"/>
    </row>
    <row r="600" spans="5:14" ht="12.75">
      <c r="E600" s="30"/>
      <c r="F600" s="30"/>
      <c r="G600" s="30"/>
      <c r="H600" s="30"/>
      <c r="I600" s="30"/>
      <c r="J600" s="30"/>
      <c r="K600" s="30"/>
      <c r="L600" s="30"/>
      <c r="M600" s="30"/>
      <c r="N600" s="30"/>
    </row>
    <row r="601" spans="5:14" ht="12.75">
      <c r="E601" s="30"/>
      <c r="F601" s="30"/>
      <c r="G601" s="30"/>
      <c r="H601" s="30"/>
      <c r="I601" s="30"/>
      <c r="J601" s="30"/>
      <c r="K601" s="30"/>
      <c r="L601" s="30"/>
      <c r="M601" s="30"/>
      <c r="N601" s="30"/>
    </row>
    <row r="602" spans="5:14" ht="12.75">
      <c r="E602" s="30"/>
      <c r="F602" s="30"/>
      <c r="G602" s="30"/>
      <c r="H602" s="30"/>
      <c r="I602" s="30"/>
      <c r="J602" s="30"/>
      <c r="K602" s="30"/>
      <c r="L602" s="30"/>
      <c r="M602" s="30"/>
      <c r="N602" s="30"/>
    </row>
    <row r="603" spans="5:14" ht="12.75">
      <c r="E603" s="30"/>
      <c r="F603" s="30"/>
      <c r="G603" s="30"/>
      <c r="H603" s="30"/>
      <c r="I603" s="30"/>
      <c r="J603" s="30"/>
      <c r="K603" s="30"/>
      <c r="L603" s="30"/>
      <c r="M603" s="30"/>
      <c r="N603" s="30"/>
    </row>
    <row r="604" spans="5:14" ht="12.75">
      <c r="E604" s="30"/>
      <c r="F604" s="30"/>
      <c r="G604" s="30"/>
      <c r="H604" s="30"/>
      <c r="I604" s="30"/>
      <c r="J604" s="30"/>
      <c r="K604" s="30"/>
      <c r="L604" s="30"/>
      <c r="M604" s="30"/>
      <c r="N604" s="30"/>
    </row>
    <row r="605" spans="5:14" ht="12.75">
      <c r="E605" s="30"/>
      <c r="F605" s="30"/>
      <c r="G605" s="30"/>
      <c r="H605" s="30"/>
      <c r="I605" s="30"/>
      <c r="J605" s="30"/>
      <c r="K605" s="30"/>
      <c r="L605" s="30"/>
      <c r="M605" s="30"/>
      <c r="N605" s="30"/>
    </row>
    <row r="606" spans="5:14" ht="12.75">
      <c r="E606" s="30"/>
      <c r="F606" s="30"/>
      <c r="G606" s="30"/>
      <c r="H606" s="30"/>
      <c r="I606" s="30"/>
      <c r="J606" s="30"/>
      <c r="K606" s="30"/>
      <c r="L606" s="30"/>
      <c r="M606" s="30"/>
      <c r="N606" s="30"/>
    </row>
    <row r="607" spans="5:14" ht="12.75">
      <c r="E607" s="30"/>
      <c r="F607" s="30"/>
      <c r="G607" s="30"/>
      <c r="H607" s="30"/>
      <c r="I607" s="30"/>
      <c r="J607" s="30"/>
      <c r="K607" s="30"/>
      <c r="L607" s="30"/>
      <c r="M607" s="30"/>
      <c r="N607" s="30"/>
    </row>
    <row r="608" spans="5:14" ht="12.75">
      <c r="E608" s="30"/>
      <c r="F608" s="30"/>
      <c r="G608" s="30"/>
      <c r="H608" s="30"/>
      <c r="I608" s="30"/>
      <c r="J608" s="30"/>
      <c r="K608" s="30"/>
      <c r="L608" s="30"/>
      <c r="M608" s="30"/>
      <c r="N608" s="30"/>
    </row>
    <row r="609" spans="5:14" ht="12.75">
      <c r="E609" s="30"/>
      <c r="F609" s="30"/>
      <c r="G609" s="30"/>
      <c r="H609" s="30"/>
      <c r="I609" s="30"/>
      <c r="J609" s="30"/>
      <c r="K609" s="30"/>
      <c r="L609" s="30"/>
      <c r="M609" s="30"/>
      <c r="N609" s="30"/>
    </row>
    <row r="610" spans="5:14" ht="12.75">
      <c r="E610" s="30"/>
      <c r="F610" s="30"/>
      <c r="G610" s="30"/>
      <c r="H610" s="30"/>
      <c r="I610" s="30"/>
      <c r="J610" s="30"/>
      <c r="K610" s="30"/>
      <c r="L610" s="30"/>
      <c r="M610" s="30"/>
      <c r="N610" s="30"/>
    </row>
    <row r="611" spans="5:14" ht="12.75">
      <c r="E611" s="30"/>
      <c r="F611" s="30"/>
      <c r="G611" s="30"/>
      <c r="H611" s="30"/>
      <c r="I611" s="30"/>
      <c r="J611" s="30"/>
      <c r="K611" s="30"/>
      <c r="L611" s="30"/>
      <c r="M611" s="30"/>
      <c r="N611" s="30"/>
    </row>
    <row r="612" spans="5:14" ht="12.75">
      <c r="E612" s="30"/>
      <c r="F612" s="30"/>
      <c r="G612" s="30"/>
      <c r="H612" s="30"/>
      <c r="I612" s="30"/>
      <c r="J612" s="30"/>
      <c r="K612" s="30"/>
      <c r="L612" s="30"/>
      <c r="M612" s="30"/>
      <c r="N612" s="30"/>
    </row>
    <row r="613" spans="5:14" ht="12.75">
      <c r="E613" s="30"/>
      <c r="F613" s="30"/>
      <c r="G613" s="30"/>
      <c r="H613" s="30"/>
      <c r="I613" s="30"/>
      <c r="J613" s="30"/>
      <c r="K613" s="30"/>
      <c r="L613" s="30"/>
      <c r="M613" s="30"/>
      <c r="N613" s="30"/>
    </row>
    <row r="614" spans="5:14" ht="12.75">
      <c r="E614" s="30"/>
      <c r="F614" s="30"/>
      <c r="G614" s="30"/>
      <c r="H614" s="30"/>
      <c r="I614" s="30"/>
      <c r="J614" s="30"/>
      <c r="K614" s="30"/>
      <c r="L614" s="30"/>
      <c r="M614" s="30"/>
      <c r="N614" s="30"/>
    </row>
    <row r="615" spans="5:14" ht="12.75">
      <c r="E615" s="30"/>
      <c r="F615" s="30"/>
      <c r="G615" s="30"/>
      <c r="H615" s="30"/>
      <c r="I615" s="30"/>
      <c r="J615" s="30"/>
      <c r="K615" s="30"/>
      <c r="L615" s="30"/>
      <c r="M615" s="30"/>
      <c r="N615" s="30"/>
    </row>
    <row r="616" spans="5:14" ht="12.75">
      <c r="E616" s="30"/>
      <c r="F616" s="30"/>
      <c r="G616" s="30"/>
      <c r="H616" s="30"/>
      <c r="I616" s="30"/>
      <c r="J616" s="30"/>
      <c r="K616" s="30"/>
      <c r="L616" s="30"/>
      <c r="M616" s="30"/>
      <c r="N616" s="30"/>
    </row>
    <row r="617" spans="5:14" ht="12.75">
      <c r="E617" s="30"/>
      <c r="F617" s="30"/>
      <c r="G617" s="30"/>
      <c r="H617" s="30"/>
      <c r="I617" s="30"/>
      <c r="J617" s="30"/>
      <c r="K617" s="30"/>
      <c r="L617" s="30"/>
      <c r="M617" s="30"/>
      <c r="N617" s="30"/>
    </row>
    <row r="618" spans="5:14" ht="12.75">
      <c r="E618" s="30"/>
      <c r="F618" s="30"/>
      <c r="G618" s="30"/>
      <c r="H618" s="30"/>
      <c r="I618" s="30"/>
      <c r="J618" s="30"/>
      <c r="K618" s="30"/>
      <c r="L618" s="30"/>
      <c r="M618" s="30"/>
      <c r="N618" s="30"/>
    </row>
    <row r="619" spans="5:14" ht="12.75">
      <c r="E619" s="30"/>
      <c r="F619" s="30"/>
      <c r="G619" s="30"/>
      <c r="H619" s="30"/>
      <c r="I619" s="30"/>
      <c r="J619" s="30"/>
      <c r="K619" s="30"/>
      <c r="L619" s="30"/>
      <c r="M619" s="30"/>
      <c r="N619" s="30"/>
    </row>
    <row r="620" spans="5:14" ht="12.75">
      <c r="E620" s="30"/>
      <c r="F620" s="30"/>
      <c r="G620" s="30"/>
      <c r="H620" s="30"/>
      <c r="I620" s="30"/>
      <c r="J620" s="30"/>
      <c r="K620" s="30"/>
      <c r="L620" s="30"/>
      <c r="M620" s="30"/>
      <c r="N620" s="30"/>
    </row>
    <row r="621" spans="5:14" ht="12.75">
      <c r="E621" s="30"/>
      <c r="F621" s="30"/>
      <c r="G621" s="30"/>
      <c r="H621" s="30"/>
      <c r="I621" s="30"/>
      <c r="J621" s="30"/>
      <c r="K621" s="30"/>
      <c r="L621" s="30"/>
      <c r="M621" s="30"/>
      <c r="N621" s="30"/>
    </row>
    <row r="622" spans="5:14" ht="12.75">
      <c r="E622" s="30"/>
      <c r="F622" s="30"/>
      <c r="G622" s="30"/>
      <c r="H622" s="30"/>
      <c r="I622" s="30"/>
      <c r="J622" s="30"/>
      <c r="K622" s="30"/>
      <c r="L622" s="30"/>
      <c r="M622" s="30"/>
      <c r="N622" s="30"/>
    </row>
    <row r="623" spans="5:14" ht="12.75">
      <c r="E623" s="30"/>
      <c r="F623" s="30"/>
      <c r="G623" s="30"/>
      <c r="H623" s="30"/>
      <c r="I623" s="30"/>
      <c r="J623" s="30"/>
      <c r="K623" s="30"/>
      <c r="L623" s="30"/>
      <c r="M623" s="30"/>
      <c r="N623" s="30"/>
    </row>
    <row r="624" spans="5:14" ht="12.75">
      <c r="E624" s="30"/>
      <c r="F624" s="30"/>
      <c r="G624" s="30"/>
      <c r="H624" s="30"/>
      <c r="I624" s="30"/>
      <c r="J624" s="30"/>
      <c r="K624" s="30"/>
      <c r="L624" s="30"/>
      <c r="M624" s="30"/>
      <c r="N624" s="30"/>
    </row>
    <row r="625" spans="5:14" ht="12.75">
      <c r="E625" s="30"/>
      <c r="F625" s="30"/>
      <c r="G625" s="30"/>
      <c r="H625" s="30"/>
      <c r="I625" s="30"/>
      <c r="J625" s="30"/>
      <c r="K625" s="30"/>
      <c r="L625" s="30"/>
      <c r="M625" s="30"/>
      <c r="N625" s="30"/>
    </row>
    <row r="626" spans="5:14" ht="12.75">
      <c r="E626" s="30"/>
      <c r="F626" s="30"/>
      <c r="G626" s="30"/>
      <c r="H626" s="30"/>
      <c r="I626" s="30"/>
      <c r="J626" s="30"/>
      <c r="K626" s="30"/>
      <c r="L626" s="30"/>
      <c r="M626" s="30"/>
      <c r="N626" s="30"/>
    </row>
    <row r="627" spans="5:14" ht="12.75">
      <c r="E627" s="30"/>
      <c r="F627" s="30"/>
      <c r="G627" s="30"/>
      <c r="H627" s="30"/>
      <c r="I627" s="30"/>
      <c r="J627" s="30"/>
      <c r="K627" s="30"/>
      <c r="L627" s="30"/>
      <c r="M627" s="30"/>
      <c r="N627" s="30"/>
    </row>
    <row r="628" spans="5:14" ht="12.75">
      <c r="E628" s="30"/>
      <c r="F628" s="30"/>
      <c r="G628" s="30"/>
      <c r="H628" s="30"/>
      <c r="I628" s="30"/>
      <c r="J628" s="30"/>
      <c r="K628" s="30"/>
      <c r="L628" s="30"/>
      <c r="M628" s="30"/>
      <c r="N628" s="30"/>
    </row>
    <row r="629" spans="5:14" ht="12.75">
      <c r="E629" s="30"/>
      <c r="F629" s="30"/>
      <c r="G629" s="30"/>
      <c r="H629" s="30"/>
      <c r="I629" s="30"/>
      <c r="J629" s="30"/>
      <c r="K629" s="30"/>
      <c r="L629" s="30"/>
      <c r="M629" s="30"/>
      <c r="N629" s="30"/>
    </row>
    <row r="630" spans="5:14" ht="12.75">
      <c r="E630" s="30"/>
      <c r="F630" s="30"/>
      <c r="G630" s="30"/>
      <c r="H630" s="30"/>
      <c r="I630" s="30"/>
      <c r="J630" s="30"/>
      <c r="K630" s="30"/>
      <c r="L630" s="30"/>
      <c r="M630" s="30"/>
      <c r="N630" s="30"/>
    </row>
    <row r="631" spans="5:14" ht="12.75">
      <c r="E631" s="30"/>
      <c r="F631" s="30"/>
      <c r="G631" s="30"/>
      <c r="H631" s="30"/>
      <c r="I631" s="30"/>
      <c r="J631" s="30"/>
      <c r="K631" s="30"/>
      <c r="L631" s="30"/>
      <c r="M631" s="30"/>
      <c r="N631" s="30"/>
    </row>
    <row r="632" spans="5:14" ht="12.75">
      <c r="E632" s="30"/>
      <c r="F632" s="30"/>
      <c r="G632" s="30"/>
      <c r="H632" s="30"/>
      <c r="I632" s="30"/>
      <c r="J632" s="30"/>
      <c r="K632" s="30"/>
      <c r="L632" s="30"/>
      <c r="M632" s="30"/>
      <c r="N632" s="30"/>
    </row>
    <row r="633" spans="5:14" ht="12.75">
      <c r="E633" s="30"/>
      <c r="F633" s="30"/>
      <c r="G633" s="30"/>
      <c r="H633" s="30"/>
      <c r="I633" s="30"/>
      <c r="J633" s="30"/>
      <c r="K633" s="30"/>
      <c r="L633" s="30"/>
      <c r="M633" s="30"/>
      <c r="N633" s="30"/>
    </row>
    <row r="634" spans="5:14" ht="12.75">
      <c r="E634" s="30"/>
      <c r="F634" s="30"/>
      <c r="G634" s="30"/>
      <c r="H634" s="30"/>
      <c r="I634" s="30"/>
      <c r="J634" s="30"/>
      <c r="K634" s="30"/>
      <c r="L634" s="30"/>
      <c r="M634" s="30"/>
      <c r="N634" s="30"/>
    </row>
    <row r="635" spans="5:14" ht="12.75">
      <c r="E635" s="30"/>
      <c r="F635" s="30"/>
      <c r="G635" s="30"/>
      <c r="H635" s="30"/>
      <c r="I635" s="30"/>
      <c r="J635" s="30"/>
      <c r="K635" s="30"/>
      <c r="L635" s="30"/>
      <c r="M635" s="30"/>
      <c r="N635" s="30"/>
    </row>
    <row r="636" spans="5:14" ht="12.75">
      <c r="E636" s="30"/>
      <c r="F636" s="30"/>
      <c r="G636" s="30"/>
      <c r="H636" s="30"/>
      <c r="I636" s="30"/>
      <c r="J636" s="30"/>
      <c r="K636" s="30"/>
      <c r="L636" s="30"/>
      <c r="M636" s="30"/>
      <c r="N636" s="30"/>
    </row>
    <row r="637" spans="5:14" ht="12.75">
      <c r="E637" s="30"/>
      <c r="F637" s="30"/>
      <c r="G637" s="30"/>
      <c r="H637" s="30"/>
      <c r="I637" s="30"/>
      <c r="J637" s="30"/>
      <c r="K637" s="30"/>
      <c r="L637" s="30"/>
      <c r="M637" s="30"/>
      <c r="N637" s="30"/>
    </row>
    <row r="638" spans="5:14" ht="12.75">
      <c r="E638" s="30"/>
      <c r="F638" s="30"/>
      <c r="G638" s="30"/>
      <c r="H638" s="30"/>
      <c r="I638" s="30"/>
      <c r="J638" s="30"/>
      <c r="K638" s="30"/>
      <c r="L638" s="30"/>
      <c r="M638" s="30"/>
      <c r="N638" s="30"/>
    </row>
    <row r="639" spans="5:14" ht="12.75">
      <c r="E639" s="30"/>
      <c r="F639" s="30"/>
      <c r="G639" s="30"/>
      <c r="H639" s="30"/>
      <c r="I639" s="30"/>
      <c r="J639" s="30"/>
      <c r="K639" s="30"/>
      <c r="L639" s="30"/>
      <c r="M639" s="30"/>
      <c r="N639" s="30"/>
    </row>
    <row r="640" spans="5:14" ht="12.75">
      <c r="E640" s="30"/>
      <c r="F640" s="30"/>
      <c r="G640" s="30"/>
      <c r="H640" s="30"/>
      <c r="I640" s="30"/>
      <c r="J640" s="30"/>
      <c r="K640" s="30"/>
      <c r="L640" s="30"/>
      <c r="M640" s="30"/>
      <c r="N640" s="30"/>
    </row>
    <row r="641" spans="5:14" ht="12.75">
      <c r="E641" s="30"/>
      <c r="F641" s="30"/>
      <c r="G641" s="30"/>
      <c r="H641" s="30"/>
      <c r="I641" s="30"/>
      <c r="J641" s="30"/>
      <c r="K641" s="30"/>
      <c r="L641" s="30"/>
      <c r="M641" s="30"/>
      <c r="N641" s="30"/>
    </row>
    <row r="642" spans="5:14" ht="12.75">
      <c r="E642" s="30"/>
      <c r="F642" s="30"/>
      <c r="G642" s="30"/>
      <c r="H642" s="30"/>
      <c r="I642" s="30"/>
      <c r="J642" s="30"/>
      <c r="K642" s="30"/>
      <c r="L642" s="30"/>
      <c r="M642" s="30"/>
      <c r="N642" s="30"/>
    </row>
    <row r="643" spans="5:14" ht="12.75">
      <c r="E643" s="30"/>
      <c r="F643" s="30"/>
      <c r="G643" s="30"/>
      <c r="H643" s="30"/>
      <c r="I643" s="30"/>
      <c r="J643" s="30"/>
      <c r="K643" s="30"/>
      <c r="L643" s="30"/>
      <c r="M643" s="30"/>
      <c r="N643" s="30"/>
    </row>
    <row r="644" spans="5:14" ht="12.75">
      <c r="E644" s="30"/>
      <c r="F644" s="30"/>
      <c r="G644" s="30"/>
      <c r="H644" s="30"/>
      <c r="I644" s="30"/>
      <c r="J644" s="30"/>
      <c r="K644" s="30"/>
      <c r="L644" s="30"/>
      <c r="M644" s="30"/>
      <c r="N644" s="30"/>
    </row>
    <row r="645" spans="5:14" ht="12.75">
      <c r="E645" s="30"/>
      <c r="F645" s="30"/>
      <c r="G645" s="30"/>
      <c r="H645" s="30"/>
      <c r="I645" s="30"/>
      <c r="J645" s="30"/>
      <c r="K645" s="30"/>
      <c r="L645" s="30"/>
      <c r="M645" s="30"/>
      <c r="N645" s="30"/>
    </row>
    <row r="646" spans="5:14" ht="12.75">
      <c r="E646" s="30"/>
      <c r="F646" s="30"/>
      <c r="G646" s="30"/>
      <c r="H646" s="30"/>
      <c r="I646" s="30"/>
      <c r="J646" s="30"/>
      <c r="K646" s="30"/>
      <c r="L646" s="30"/>
      <c r="M646" s="30"/>
      <c r="N646" s="30"/>
    </row>
    <row r="647" spans="5:14" ht="12.75">
      <c r="E647" s="30"/>
      <c r="F647" s="30"/>
      <c r="G647" s="30"/>
      <c r="H647" s="30"/>
      <c r="I647" s="30"/>
      <c r="J647" s="30"/>
      <c r="K647" s="30"/>
      <c r="L647" s="30"/>
      <c r="M647" s="30"/>
      <c r="N647" s="30"/>
    </row>
    <row r="648" spans="5:14" ht="12.75">
      <c r="E648" s="30"/>
      <c r="F648" s="30"/>
      <c r="G648" s="30"/>
      <c r="H648" s="30"/>
      <c r="I648" s="30"/>
      <c r="J648" s="30"/>
      <c r="K648" s="30"/>
      <c r="L648" s="30"/>
      <c r="M648" s="30"/>
      <c r="N648" s="30"/>
    </row>
    <row r="649" spans="5:14" ht="12.75">
      <c r="E649" s="30"/>
      <c r="F649" s="30"/>
      <c r="G649" s="30"/>
      <c r="H649" s="30"/>
      <c r="I649" s="30"/>
      <c r="J649" s="30"/>
      <c r="K649" s="30"/>
      <c r="L649" s="30"/>
      <c r="M649" s="30"/>
      <c r="N649" s="30"/>
    </row>
    <row r="650" spans="5:14" ht="12.75">
      <c r="E650" s="30"/>
      <c r="F650" s="30"/>
      <c r="G650" s="30"/>
      <c r="H650" s="30"/>
      <c r="I650" s="30"/>
      <c r="J650" s="30"/>
      <c r="K650" s="30"/>
      <c r="L650" s="30"/>
      <c r="M650" s="30"/>
      <c r="N650" s="30"/>
    </row>
    <row r="651" spans="5:14" ht="12.75">
      <c r="E651" s="30"/>
      <c r="F651" s="30"/>
      <c r="G651" s="30"/>
      <c r="H651" s="30"/>
      <c r="I651" s="30"/>
      <c r="J651" s="30"/>
      <c r="K651" s="30"/>
      <c r="L651" s="30"/>
      <c r="M651" s="30"/>
      <c r="N651" s="30"/>
    </row>
    <row r="652" spans="5:14" ht="12.75">
      <c r="E652" s="30"/>
      <c r="F652" s="30"/>
      <c r="G652" s="30"/>
      <c r="H652" s="30"/>
      <c r="I652" s="30"/>
      <c r="J652" s="30"/>
      <c r="K652" s="30"/>
      <c r="L652" s="30"/>
      <c r="M652" s="30"/>
      <c r="N652" s="30"/>
    </row>
    <row r="653" spans="5:14" ht="12.75">
      <c r="E653" s="30"/>
      <c r="F653" s="30"/>
      <c r="G653" s="30"/>
      <c r="H653" s="30"/>
      <c r="I653" s="30"/>
      <c r="J653" s="30"/>
      <c r="K653" s="30"/>
      <c r="L653" s="30"/>
      <c r="M653" s="30"/>
      <c r="N653" s="30"/>
    </row>
    <row r="654" spans="5:14" ht="12.75">
      <c r="E654" s="30"/>
      <c r="F654" s="30"/>
      <c r="G654" s="30"/>
      <c r="H654" s="30"/>
      <c r="I654" s="30"/>
      <c r="J654" s="30"/>
      <c r="K654" s="30"/>
      <c r="L654" s="30"/>
      <c r="M654" s="30"/>
      <c r="N654" s="30"/>
    </row>
    <row r="655" spans="5:14" ht="12.75">
      <c r="E655" s="30"/>
      <c r="F655" s="30"/>
      <c r="G655" s="30"/>
      <c r="H655" s="30"/>
      <c r="I655" s="30"/>
      <c r="J655" s="30"/>
      <c r="K655" s="30"/>
      <c r="L655" s="30"/>
      <c r="M655" s="30"/>
      <c r="N655" s="30"/>
    </row>
    <row r="656" spans="5:14" ht="12.75">
      <c r="E656" s="30"/>
      <c r="F656" s="30"/>
      <c r="G656" s="30"/>
      <c r="H656" s="30"/>
      <c r="I656" s="30"/>
      <c r="J656" s="30"/>
      <c r="K656" s="30"/>
      <c r="L656" s="30"/>
      <c r="M656" s="30"/>
      <c r="N656" s="30"/>
    </row>
    <row r="657" spans="5:14" ht="12.75">
      <c r="E657" s="30"/>
      <c r="F657" s="30"/>
      <c r="G657" s="30"/>
      <c r="H657" s="30"/>
      <c r="I657" s="30"/>
      <c r="J657" s="30"/>
      <c r="K657" s="30"/>
      <c r="L657" s="30"/>
      <c r="M657" s="30"/>
      <c r="N657" s="30"/>
    </row>
    <row r="658" spans="5:14" ht="12.75">
      <c r="E658" s="30"/>
      <c r="F658" s="30"/>
      <c r="G658" s="30"/>
      <c r="H658" s="30"/>
      <c r="I658" s="30"/>
      <c r="J658" s="30"/>
      <c r="K658" s="30"/>
      <c r="L658" s="30"/>
      <c r="M658" s="30"/>
      <c r="N658" s="30"/>
    </row>
    <row r="659" spans="5:14" ht="12.75">
      <c r="E659" s="30"/>
      <c r="F659" s="30"/>
      <c r="G659" s="30"/>
      <c r="H659" s="30"/>
      <c r="I659" s="30"/>
      <c r="J659" s="30"/>
      <c r="K659" s="30"/>
      <c r="L659" s="30"/>
      <c r="M659" s="30"/>
      <c r="N659" s="30"/>
    </row>
    <row r="660" spans="5:14" ht="12.75">
      <c r="E660" s="30"/>
      <c r="F660" s="30"/>
      <c r="G660" s="30"/>
      <c r="H660" s="30"/>
      <c r="I660" s="30"/>
      <c r="J660" s="30"/>
      <c r="K660" s="30"/>
      <c r="L660" s="30"/>
      <c r="M660" s="30"/>
      <c r="N660" s="30"/>
    </row>
    <row r="661" spans="5:14" ht="12.75">
      <c r="E661" s="30"/>
      <c r="F661" s="30"/>
      <c r="G661" s="30"/>
      <c r="H661" s="30"/>
      <c r="I661" s="30"/>
      <c r="J661" s="30"/>
      <c r="K661" s="30"/>
      <c r="L661" s="30"/>
      <c r="M661" s="30"/>
      <c r="N661" s="30"/>
    </row>
    <row r="662" spans="5:14" ht="12.75">
      <c r="E662" s="30"/>
      <c r="F662" s="30"/>
      <c r="G662" s="30"/>
      <c r="H662" s="30"/>
      <c r="I662" s="30"/>
      <c r="J662" s="30"/>
      <c r="K662" s="30"/>
      <c r="L662" s="30"/>
      <c r="M662" s="30"/>
      <c r="N662" s="30"/>
    </row>
    <row r="663" spans="5:14" ht="12.75">
      <c r="E663" s="30"/>
      <c r="F663" s="30"/>
      <c r="G663" s="30"/>
      <c r="H663" s="30"/>
      <c r="I663" s="30"/>
      <c r="J663" s="30"/>
      <c r="K663" s="30"/>
      <c r="L663" s="30"/>
      <c r="M663" s="30"/>
      <c r="N663" s="30"/>
    </row>
    <row r="664" spans="5:14" ht="12.75">
      <c r="E664" s="30"/>
      <c r="F664" s="30"/>
      <c r="G664" s="30"/>
      <c r="H664" s="30"/>
      <c r="I664" s="30"/>
      <c r="J664" s="30"/>
      <c r="K664" s="30"/>
      <c r="L664" s="30"/>
      <c r="M664" s="30"/>
      <c r="N664" s="30"/>
    </row>
    <row r="665" spans="5:14" ht="12.75">
      <c r="E665" s="30"/>
      <c r="F665" s="30"/>
      <c r="G665" s="30"/>
      <c r="H665" s="30"/>
      <c r="I665" s="30"/>
      <c r="J665" s="30"/>
      <c r="K665" s="30"/>
      <c r="L665" s="30"/>
      <c r="M665" s="30"/>
      <c r="N665" s="30"/>
    </row>
    <row r="666" spans="5:14" ht="12.75">
      <c r="E666" s="30"/>
      <c r="F666" s="30"/>
      <c r="G666" s="30"/>
      <c r="H666" s="30"/>
      <c r="I666" s="30"/>
      <c r="J666" s="30"/>
      <c r="K666" s="30"/>
      <c r="L666" s="30"/>
      <c r="M666" s="30"/>
      <c r="N666" s="30"/>
    </row>
    <row r="667" spans="5:14" ht="12.75">
      <c r="E667" s="30"/>
      <c r="F667" s="30"/>
      <c r="G667" s="30"/>
      <c r="H667" s="30"/>
      <c r="I667" s="30"/>
      <c r="J667" s="30"/>
      <c r="K667" s="30"/>
      <c r="L667" s="30"/>
      <c r="M667" s="30"/>
      <c r="N667" s="30"/>
    </row>
    <row r="668" spans="5:14" ht="12.75">
      <c r="E668" s="30"/>
      <c r="F668" s="30"/>
      <c r="G668" s="30"/>
      <c r="H668" s="30"/>
      <c r="I668" s="30"/>
      <c r="J668" s="30"/>
      <c r="K668" s="30"/>
      <c r="L668" s="30"/>
      <c r="M668" s="30"/>
      <c r="N668" s="30"/>
    </row>
    <row r="669" spans="5:14" ht="12.75">
      <c r="E669" s="30"/>
      <c r="F669" s="30"/>
      <c r="G669" s="30"/>
      <c r="H669" s="30"/>
      <c r="I669" s="30"/>
      <c r="J669" s="30"/>
      <c r="K669" s="30"/>
      <c r="L669" s="30"/>
      <c r="M669" s="30"/>
      <c r="N669" s="30"/>
    </row>
    <row r="670" spans="5:14" ht="12.75">
      <c r="E670" s="30"/>
      <c r="F670" s="30"/>
      <c r="G670" s="30"/>
      <c r="H670" s="30"/>
      <c r="I670" s="30"/>
      <c r="J670" s="30"/>
      <c r="K670" s="30"/>
      <c r="L670" s="30"/>
      <c r="M670" s="30"/>
      <c r="N670" s="30"/>
    </row>
    <row r="671" spans="5:14" ht="12.75">
      <c r="E671" s="30"/>
      <c r="F671" s="30"/>
      <c r="G671" s="30"/>
      <c r="H671" s="30"/>
      <c r="I671" s="30"/>
      <c r="J671" s="30"/>
      <c r="K671" s="30"/>
      <c r="L671" s="30"/>
      <c r="M671" s="30"/>
      <c r="N671" s="30"/>
    </row>
    <row r="672" spans="5:14" ht="12.75">
      <c r="E672" s="30"/>
      <c r="F672" s="30"/>
      <c r="G672" s="30"/>
      <c r="H672" s="30"/>
      <c r="I672" s="30"/>
      <c r="J672" s="30"/>
      <c r="K672" s="30"/>
      <c r="L672" s="30"/>
      <c r="M672" s="30"/>
      <c r="N672" s="30"/>
    </row>
    <row r="673" spans="5:14" ht="12.75">
      <c r="E673" s="30"/>
      <c r="F673" s="30"/>
      <c r="G673" s="30"/>
      <c r="H673" s="30"/>
      <c r="I673" s="30"/>
      <c r="J673" s="30"/>
      <c r="K673" s="30"/>
      <c r="L673" s="30"/>
      <c r="M673" s="30"/>
      <c r="N673" s="30"/>
    </row>
    <row r="674" spans="5:14" ht="12.75">
      <c r="E674" s="30"/>
      <c r="F674" s="30"/>
      <c r="G674" s="30"/>
      <c r="H674" s="30"/>
      <c r="I674" s="30"/>
      <c r="J674" s="30"/>
      <c r="K674" s="30"/>
      <c r="L674" s="30"/>
      <c r="M674" s="30"/>
      <c r="N674" s="30"/>
    </row>
    <row r="675" spans="5:14" ht="12.75">
      <c r="E675" s="30"/>
      <c r="F675" s="30"/>
      <c r="G675" s="30"/>
      <c r="H675" s="30"/>
      <c r="I675" s="30"/>
      <c r="J675" s="30"/>
      <c r="K675" s="30"/>
      <c r="L675" s="30"/>
      <c r="M675" s="30"/>
      <c r="N675" s="30"/>
    </row>
    <row r="676" spans="5:14" ht="12.75">
      <c r="E676" s="30"/>
      <c r="F676" s="30"/>
      <c r="G676" s="30"/>
      <c r="H676" s="30"/>
      <c r="I676" s="30"/>
      <c r="J676" s="30"/>
      <c r="K676" s="30"/>
      <c r="L676" s="30"/>
      <c r="M676" s="30"/>
      <c r="N676" s="30"/>
    </row>
    <row r="677" spans="5:14" ht="12.75">
      <c r="E677" s="30"/>
      <c r="F677" s="30"/>
      <c r="G677" s="30"/>
      <c r="H677" s="30"/>
      <c r="I677" s="30"/>
      <c r="J677" s="30"/>
      <c r="K677" s="30"/>
      <c r="L677" s="30"/>
      <c r="M677" s="30"/>
      <c r="N677" s="30"/>
    </row>
    <row r="678" spans="5:14" ht="12.75">
      <c r="E678" s="30"/>
      <c r="F678" s="30"/>
      <c r="G678" s="30"/>
      <c r="H678" s="30"/>
      <c r="I678" s="30"/>
      <c r="J678" s="30"/>
      <c r="K678" s="30"/>
      <c r="L678" s="30"/>
      <c r="M678" s="30"/>
      <c r="N678" s="30"/>
    </row>
    <row r="679" spans="5:14" ht="12.75">
      <c r="E679" s="30"/>
      <c r="F679" s="30"/>
      <c r="G679" s="30"/>
      <c r="H679" s="30"/>
      <c r="I679" s="30"/>
      <c r="J679" s="30"/>
      <c r="K679" s="30"/>
      <c r="L679" s="30"/>
      <c r="M679" s="30"/>
      <c r="N679" s="30"/>
    </row>
    <row r="680" spans="5:14" ht="12.75">
      <c r="E680" s="30"/>
      <c r="F680" s="30"/>
      <c r="G680" s="30"/>
      <c r="H680" s="30"/>
      <c r="I680" s="30"/>
      <c r="J680" s="30"/>
      <c r="K680" s="30"/>
      <c r="L680" s="30"/>
      <c r="M680" s="30"/>
      <c r="N680" s="30"/>
    </row>
    <row r="681" spans="5:14" ht="12.75">
      <c r="E681" s="30"/>
      <c r="F681" s="30"/>
      <c r="G681" s="30"/>
      <c r="H681" s="30"/>
      <c r="I681" s="30"/>
      <c r="J681" s="30"/>
      <c r="K681" s="30"/>
      <c r="L681" s="30"/>
      <c r="M681" s="30"/>
      <c r="N681" s="30"/>
    </row>
    <row r="682" spans="5:14" ht="12.75">
      <c r="E682" s="30"/>
      <c r="F682" s="30"/>
      <c r="G682" s="30"/>
      <c r="H682" s="30"/>
      <c r="I682" s="30"/>
      <c r="J682" s="30"/>
      <c r="K682" s="30"/>
      <c r="L682" s="30"/>
      <c r="M682" s="30"/>
      <c r="N682" s="30"/>
    </row>
    <row r="683" spans="5:14" ht="12.75">
      <c r="E683" s="30"/>
      <c r="F683" s="30"/>
      <c r="G683" s="30"/>
      <c r="H683" s="30"/>
      <c r="I683" s="30"/>
      <c r="J683" s="30"/>
      <c r="K683" s="30"/>
      <c r="L683" s="30"/>
      <c r="M683" s="30"/>
      <c r="N683" s="30"/>
    </row>
    <row r="684" spans="5:14" ht="12.75">
      <c r="E684" s="30"/>
      <c r="F684" s="30"/>
      <c r="G684" s="30"/>
      <c r="H684" s="30"/>
      <c r="I684" s="30"/>
      <c r="J684" s="30"/>
      <c r="K684" s="30"/>
      <c r="L684" s="30"/>
      <c r="M684" s="30"/>
      <c r="N684" s="30"/>
    </row>
    <row r="685" spans="5:14" ht="12.75">
      <c r="E685" s="30"/>
      <c r="F685" s="30"/>
      <c r="G685" s="30"/>
      <c r="H685" s="30"/>
      <c r="I685" s="30"/>
      <c r="J685" s="30"/>
      <c r="K685" s="30"/>
      <c r="L685" s="30"/>
      <c r="M685" s="30"/>
      <c r="N685" s="30"/>
    </row>
    <row r="686" spans="5:14" ht="12.75">
      <c r="E686" s="30"/>
      <c r="F686" s="30"/>
      <c r="G686" s="30"/>
      <c r="H686" s="30"/>
      <c r="I686" s="30"/>
      <c r="J686" s="30"/>
      <c r="K686" s="30"/>
      <c r="L686" s="30"/>
      <c r="M686" s="30"/>
      <c r="N686" s="30"/>
    </row>
    <row r="687" spans="5:14" ht="12.75">
      <c r="E687" s="30"/>
      <c r="F687" s="30"/>
      <c r="G687" s="30"/>
      <c r="H687" s="30"/>
      <c r="I687" s="30"/>
      <c r="J687" s="30"/>
      <c r="K687" s="30"/>
      <c r="L687" s="30"/>
      <c r="M687" s="30"/>
      <c r="N687" s="30"/>
    </row>
    <row r="688" spans="5:14" ht="12.75">
      <c r="E688" s="30"/>
      <c r="F688" s="30"/>
      <c r="G688" s="30"/>
      <c r="H688" s="30"/>
      <c r="I688" s="30"/>
      <c r="J688" s="30"/>
      <c r="K688" s="30"/>
      <c r="L688" s="30"/>
      <c r="M688" s="30"/>
      <c r="N688" s="30"/>
    </row>
    <row r="689" spans="5:14" ht="12.75">
      <c r="E689" s="30"/>
      <c r="F689" s="30"/>
      <c r="G689" s="30"/>
      <c r="H689" s="30"/>
      <c r="I689" s="30"/>
      <c r="J689" s="30"/>
      <c r="K689" s="30"/>
      <c r="L689" s="30"/>
      <c r="M689" s="30"/>
      <c r="N689" s="30"/>
    </row>
    <row r="690" spans="5:14" ht="12.75">
      <c r="E690" s="30"/>
      <c r="F690" s="30"/>
      <c r="G690" s="30"/>
      <c r="H690" s="30"/>
      <c r="I690" s="30"/>
      <c r="J690" s="30"/>
      <c r="K690" s="30"/>
      <c r="L690" s="30"/>
      <c r="M690" s="30"/>
      <c r="N690" s="30"/>
    </row>
    <row r="691" spans="5:14" ht="12.75">
      <c r="E691" s="30"/>
      <c r="F691" s="30"/>
      <c r="G691" s="30"/>
      <c r="H691" s="30"/>
      <c r="I691" s="30"/>
      <c r="J691" s="30"/>
      <c r="K691" s="30"/>
      <c r="L691" s="30"/>
      <c r="M691" s="30"/>
      <c r="N691" s="30"/>
    </row>
    <row r="692" spans="5:14" ht="12.75">
      <c r="E692" s="30"/>
      <c r="F692" s="30"/>
      <c r="G692" s="30"/>
      <c r="H692" s="30"/>
      <c r="I692" s="30"/>
      <c r="J692" s="30"/>
      <c r="K692" s="30"/>
      <c r="L692" s="30"/>
      <c r="M692" s="30"/>
      <c r="N692" s="30"/>
    </row>
    <row r="693" spans="5:14" ht="12.75">
      <c r="E693" s="30"/>
      <c r="F693" s="30"/>
      <c r="G693" s="30"/>
      <c r="H693" s="30"/>
      <c r="I693" s="30"/>
      <c r="J693" s="30"/>
      <c r="K693" s="30"/>
      <c r="L693" s="30"/>
      <c r="M693" s="30"/>
      <c r="N693" s="30"/>
    </row>
    <row r="694" spans="5:14" ht="12.75">
      <c r="E694" s="30"/>
      <c r="F694" s="30"/>
      <c r="G694" s="30"/>
      <c r="H694" s="30"/>
      <c r="I694" s="30"/>
      <c r="J694" s="30"/>
      <c r="K694" s="30"/>
      <c r="L694" s="30"/>
      <c r="M694" s="30"/>
      <c r="N694" s="30"/>
    </row>
    <row r="695" spans="5:14" ht="12.75">
      <c r="E695" s="30"/>
      <c r="F695" s="30"/>
      <c r="G695" s="30"/>
      <c r="H695" s="30"/>
      <c r="I695" s="30"/>
      <c r="J695" s="30"/>
      <c r="K695" s="30"/>
      <c r="L695" s="30"/>
      <c r="M695" s="30"/>
      <c r="N695" s="30"/>
    </row>
    <row r="696" spans="5:14" ht="12.75">
      <c r="E696" s="30"/>
      <c r="F696" s="30"/>
      <c r="G696" s="30"/>
      <c r="H696" s="30"/>
      <c r="I696" s="30"/>
      <c r="J696" s="30"/>
      <c r="K696" s="30"/>
      <c r="L696" s="30"/>
      <c r="M696" s="30"/>
      <c r="N696" s="30"/>
    </row>
    <row r="697" spans="5:14" ht="12.75">
      <c r="E697" s="30"/>
      <c r="F697" s="30"/>
      <c r="G697" s="30"/>
      <c r="H697" s="30"/>
      <c r="I697" s="30"/>
      <c r="J697" s="30"/>
      <c r="K697" s="30"/>
      <c r="L697" s="30"/>
      <c r="M697" s="30"/>
      <c r="N697" s="30"/>
    </row>
    <row r="698" spans="5:14" ht="12.75">
      <c r="E698" s="30"/>
      <c r="F698" s="30"/>
      <c r="G698" s="30"/>
      <c r="H698" s="30"/>
      <c r="I698" s="30"/>
      <c r="J698" s="30"/>
      <c r="K698" s="30"/>
      <c r="L698" s="30"/>
      <c r="M698" s="30"/>
      <c r="N698" s="30"/>
    </row>
    <row r="699" spans="5:14" ht="12.75">
      <c r="E699" s="30"/>
      <c r="F699" s="30"/>
      <c r="G699" s="30"/>
      <c r="H699" s="30"/>
      <c r="I699" s="30"/>
      <c r="J699" s="30"/>
      <c r="K699" s="30"/>
      <c r="L699" s="30"/>
      <c r="M699" s="30"/>
      <c r="N699" s="30"/>
    </row>
    <row r="700" spans="5:14" ht="12.75">
      <c r="E700" s="30"/>
      <c r="F700" s="30"/>
      <c r="G700" s="30"/>
      <c r="H700" s="30"/>
      <c r="I700" s="30"/>
      <c r="J700" s="30"/>
      <c r="K700" s="30"/>
      <c r="L700" s="30"/>
      <c r="M700" s="30"/>
      <c r="N700" s="30"/>
    </row>
    <row r="701" spans="5:14" ht="12.75">
      <c r="E701" s="30"/>
      <c r="F701" s="30"/>
      <c r="G701" s="30"/>
      <c r="H701" s="30"/>
      <c r="I701" s="30"/>
      <c r="J701" s="30"/>
      <c r="K701" s="30"/>
      <c r="L701" s="30"/>
      <c r="M701" s="30"/>
      <c r="N701" s="30"/>
    </row>
    <row r="702" spans="5:14" ht="12.75">
      <c r="E702" s="30"/>
      <c r="F702" s="30"/>
      <c r="G702" s="30"/>
      <c r="H702" s="30"/>
      <c r="I702" s="30"/>
      <c r="J702" s="30"/>
      <c r="K702" s="30"/>
      <c r="L702" s="30"/>
      <c r="M702" s="30"/>
      <c r="N702" s="30"/>
    </row>
    <row r="703" spans="5:14" ht="12.75">
      <c r="E703" s="30"/>
      <c r="F703" s="30"/>
      <c r="G703" s="30"/>
      <c r="H703" s="30"/>
      <c r="I703" s="30"/>
      <c r="J703" s="30"/>
      <c r="K703" s="30"/>
      <c r="L703" s="30"/>
      <c r="M703" s="30"/>
      <c r="N703" s="30"/>
    </row>
    <row r="704" spans="5:14" ht="12.75">
      <c r="E704" s="30"/>
      <c r="F704" s="30"/>
      <c r="G704" s="30"/>
      <c r="H704" s="30"/>
      <c r="I704" s="30"/>
      <c r="J704" s="30"/>
      <c r="K704" s="30"/>
      <c r="L704" s="30"/>
      <c r="M704" s="30"/>
      <c r="N704" s="30"/>
    </row>
    <row r="705" spans="5:14" ht="12.75">
      <c r="E705" s="30"/>
      <c r="F705" s="30"/>
      <c r="G705" s="30"/>
      <c r="H705" s="30"/>
      <c r="I705" s="30"/>
      <c r="J705" s="30"/>
      <c r="K705" s="30"/>
      <c r="L705" s="30"/>
      <c r="M705" s="30"/>
      <c r="N705" s="30"/>
    </row>
    <row r="706" spans="5:14" ht="12.75">
      <c r="E706" s="30"/>
      <c r="F706" s="30"/>
      <c r="G706" s="30"/>
      <c r="H706" s="30"/>
      <c r="I706" s="30"/>
      <c r="J706" s="30"/>
      <c r="K706" s="30"/>
      <c r="L706" s="30"/>
      <c r="M706" s="30"/>
      <c r="N706" s="30"/>
    </row>
    <row r="707" spans="5:14" ht="12.75">
      <c r="E707" s="30"/>
      <c r="F707" s="30"/>
      <c r="G707" s="30"/>
      <c r="H707" s="30"/>
      <c r="I707" s="30"/>
      <c r="J707" s="30"/>
      <c r="K707" s="30"/>
      <c r="L707" s="30"/>
      <c r="M707" s="30"/>
      <c r="N707" s="30"/>
    </row>
    <row r="708" spans="5:14" ht="12.75">
      <c r="E708" s="30"/>
      <c r="F708" s="30"/>
      <c r="G708" s="30"/>
      <c r="H708" s="30"/>
      <c r="I708" s="30"/>
      <c r="J708" s="30"/>
      <c r="K708" s="30"/>
      <c r="L708" s="30"/>
      <c r="M708" s="30"/>
      <c r="N708" s="30"/>
    </row>
    <row r="709" spans="5:14" ht="12.75">
      <c r="E709" s="30"/>
      <c r="F709" s="30"/>
      <c r="G709" s="30"/>
      <c r="H709" s="30"/>
      <c r="I709" s="30"/>
      <c r="J709" s="30"/>
      <c r="K709" s="30"/>
      <c r="L709" s="30"/>
      <c r="M709" s="30"/>
      <c r="N709" s="30"/>
    </row>
    <row r="710" spans="5:14" ht="12.75">
      <c r="E710" s="30"/>
      <c r="F710" s="30"/>
      <c r="G710" s="30"/>
      <c r="H710" s="30"/>
      <c r="I710" s="30"/>
      <c r="J710" s="30"/>
      <c r="K710" s="30"/>
      <c r="L710" s="30"/>
      <c r="M710" s="30"/>
      <c r="N710" s="30"/>
    </row>
    <row r="711" spans="5:14" ht="12.75">
      <c r="E711" s="30"/>
      <c r="F711" s="30"/>
      <c r="G711" s="30"/>
      <c r="H711" s="30"/>
      <c r="I711" s="30"/>
      <c r="J711" s="30"/>
      <c r="K711" s="30"/>
      <c r="L711" s="30"/>
      <c r="M711" s="30"/>
      <c r="N711" s="30"/>
    </row>
    <row r="712" spans="5:14" ht="12.75">
      <c r="E712" s="30"/>
      <c r="F712" s="30"/>
      <c r="G712" s="30"/>
      <c r="H712" s="30"/>
      <c r="I712" s="30"/>
      <c r="J712" s="30"/>
      <c r="K712" s="30"/>
      <c r="L712" s="30"/>
      <c r="M712" s="30"/>
      <c r="N712" s="30"/>
    </row>
    <row r="713" spans="5:14" ht="12.75">
      <c r="E713" s="30"/>
      <c r="F713" s="30"/>
      <c r="G713" s="30"/>
      <c r="H713" s="30"/>
      <c r="I713" s="30"/>
      <c r="J713" s="30"/>
      <c r="K713" s="30"/>
      <c r="L713" s="30"/>
      <c r="M713" s="30"/>
      <c r="N713" s="30"/>
    </row>
    <row r="714" spans="5:14" ht="12.75">
      <c r="E714" s="30"/>
      <c r="F714" s="30"/>
      <c r="G714" s="30"/>
      <c r="H714" s="30"/>
      <c r="I714" s="30"/>
      <c r="J714" s="30"/>
      <c r="K714" s="30"/>
      <c r="L714" s="30"/>
      <c r="M714" s="30"/>
      <c r="N714" s="30"/>
    </row>
    <row r="715" spans="5:14" ht="12.75">
      <c r="E715" s="30"/>
      <c r="F715" s="30"/>
      <c r="G715" s="30"/>
      <c r="H715" s="30"/>
      <c r="I715" s="30"/>
      <c r="J715" s="30"/>
      <c r="K715" s="30"/>
      <c r="L715" s="30"/>
      <c r="M715" s="30"/>
      <c r="N715" s="30"/>
    </row>
    <row r="716" spans="5:14" ht="12.75">
      <c r="E716" s="30"/>
      <c r="F716" s="30"/>
      <c r="G716" s="30"/>
      <c r="H716" s="30"/>
      <c r="I716" s="30"/>
      <c r="J716" s="30"/>
      <c r="K716" s="30"/>
      <c r="L716" s="30"/>
      <c r="M716" s="30"/>
      <c r="N716" s="30"/>
    </row>
    <row r="717" spans="5:14" ht="12.75">
      <c r="E717" s="30"/>
      <c r="F717" s="30"/>
      <c r="G717" s="30"/>
      <c r="H717" s="30"/>
      <c r="I717" s="30"/>
      <c r="J717" s="30"/>
      <c r="K717" s="30"/>
      <c r="L717" s="30"/>
      <c r="M717" s="30"/>
      <c r="N717" s="30"/>
    </row>
    <row r="718" spans="5:14" ht="12.75">
      <c r="E718" s="30"/>
      <c r="F718" s="30"/>
      <c r="G718" s="30"/>
      <c r="H718" s="30"/>
      <c r="I718" s="30"/>
      <c r="J718" s="30"/>
      <c r="K718" s="30"/>
      <c r="L718" s="30"/>
      <c r="M718" s="30"/>
      <c r="N718" s="30"/>
    </row>
    <row r="719" spans="5:14" ht="12.75">
      <c r="E719" s="30"/>
      <c r="F719" s="30"/>
      <c r="G719" s="30"/>
      <c r="H719" s="30"/>
      <c r="I719" s="30"/>
      <c r="J719" s="30"/>
      <c r="K719" s="30"/>
      <c r="L719" s="30"/>
      <c r="M719" s="30"/>
      <c r="N719" s="30"/>
    </row>
    <row r="720" spans="5:14" ht="12.75">
      <c r="E720" s="30"/>
      <c r="F720" s="30"/>
      <c r="G720" s="30"/>
      <c r="H720" s="30"/>
      <c r="I720" s="30"/>
      <c r="J720" s="30"/>
      <c r="K720" s="30"/>
      <c r="L720" s="30"/>
      <c r="M720" s="30"/>
      <c r="N720" s="30"/>
    </row>
    <row r="721" spans="5:14" ht="12.75">
      <c r="E721" s="30"/>
      <c r="F721" s="30"/>
      <c r="G721" s="30"/>
      <c r="H721" s="30"/>
      <c r="I721" s="30"/>
      <c r="J721" s="30"/>
      <c r="K721" s="30"/>
      <c r="L721" s="30"/>
      <c r="M721" s="30"/>
      <c r="N721" s="30"/>
    </row>
    <row r="722" spans="5:14" ht="12.75">
      <c r="E722" s="30"/>
      <c r="F722" s="30"/>
      <c r="G722" s="30"/>
      <c r="H722" s="30"/>
      <c r="I722" s="30"/>
      <c r="J722" s="30"/>
      <c r="K722" s="30"/>
      <c r="L722" s="30"/>
      <c r="M722" s="30"/>
      <c r="N722" s="30"/>
    </row>
    <row r="723" spans="5:14" ht="12.75">
      <c r="E723" s="30"/>
      <c r="F723" s="30"/>
      <c r="G723" s="30"/>
      <c r="H723" s="30"/>
      <c r="I723" s="30"/>
      <c r="J723" s="30"/>
      <c r="K723" s="30"/>
      <c r="L723" s="30"/>
      <c r="M723" s="30"/>
      <c r="N723" s="30"/>
    </row>
    <row r="724" spans="5:14" ht="12.75">
      <c r="E724" s="30"/>
      <c r="F724" s="30"/>
      <c r="G724" s="30"/>
      <c r="H724" s="30"/>
      <c r="I724" s="30"/>
      <c r="J724" s="30"/>
      <c r="K724" s="30"/>
      <c r="L724" s="30"/>
      <c r="M724" s="30"/>
      <c r="N724" s="30"/>
    </row>
    <row r="725" spans="5:14" ht="12.75">
      <c r="E725" s="30"/>
      <c r="F725" s="30"/>
      <c r="G725" s="30"/>
      <c r="H725" s="30"/>
      <c r="I725" s="30"/>
      <c r="J725" s="30"/>
      <c r="K725" s="30"/>
      <c r="L725" s="30"/>
      <c r="M725" s="30"/>
      <c r="N725" s="30"/>
    </row>
    <row r="726" spans="5:14" ht="12.75">
      <c r="E726" s="30"/>
      <c r="F726" s="30"/>
      <c r="G726" s="30"/>
      <c r="H726" s="30"/>
      <c r="I726" s="30"/>
      <c r="J726" s="30"/>
      <c r="K726" s="30"/>
      <c r="L726" s="30"/>
      <c r="M726" s="30"/>
      <c r="N726" s="30"/>
    </row>
    <row r="727" spans="5:14" ht="12.75">
      <c r="E727" s="30"/>
      <c r="F727" s="30"/>
      <c r="G727" s="30"/>
      <c r="H727" s="30"/>
      <c r="I727" s="30"/>
      <c r="J727" s="30"/>
      <c r="K727" s="30"/>
      <c r="L727" s="30"/>
      <c r="M727" s="30"/>
      <c r="N727" s="30"/>
    </row>
    <row r="728" spans="5:14" ht="12.75">
      <c r="E728" s="30"/>
      <c r="F728" s="30"/>
      <c r="G728" s="30"/>
      <c r="H728" s="30"/>
      <c r="I728" s="30"/>
      <c r="J728" s="30"/>
      <c r="K728" s="30"/>
      <c r="L728" s="30"/>
      <c r="M728" s="30"/>
      <c r="N728" s="30"/>
    </row>
    <row r="729" spans="5:14" ht="12.75">
      <c r="E729" s="30"/>
      <c r="F729" s="30"/>
      <c r="G729" s="30"/>
      <c r="H729" s="30"/>
      <c r="I729" s="30"/>
      <c r="J729" s="30"/>
      <c r="K729" s="30"/>
      <c r="L729" s="30"/>
      <c r="M729" s="30"/>
      <c r="N729" s="30"/>
    </row>
    <row r="730" spans="5:14" ht="12.75">
      <c r="E730" s="30"/>
      <c r="F730" s="30"/>
      <c r="G730" s="30"/>
      <c r="H730" s="30"/>
      <c r="I730" s="30"/>
      <c r="J730" s="30"/>
      <c r="K730" s="30"/>
      <c r="L730" s="30"/>
      <c r="M730" s="30"/>
      <c r="N730" s="30"/>
    </row>
    <row r="731" spans="5:14" ht="12.75">
      <c r="E731" s="30"/>
      <c r="F731" s="30"/>
      <c r="G731" s="30"/>
      <c r="H731" s="30"/>
      <c r="I731" s="30"/>
      <c r="J731" s="30"/>
      <c r="K731" s="30"/>
      <c r="L731" s="30"/>
      <c r="M731" s="30"/>
      <c r="N731" s="30"/>
    </row>
    <row r="732" spans="5:14" ht="12.75">
      <c r="E732" s="30"/>
      <c r="F732" s="30"/>
      <c r="G732" s="30"/>
      <c r="H732" s="30"/>
      <c r="I732" s="30"/>
      <c r="J732" s="30"/>
      <c r="K732" s="30"/>
      <c r="L732" s="30"/>
      <c r="M732" s="30"/>
      <c r="N732" s="30"/>
    </row>
    <row r="733" spans="5:14" ht="12.75">
      <c r="E733" s="30"/>
      <c r="F733" s="30"/>
      <c r="G733" s="30"/>
      <c r="H733" s="30"/>
      <c r="I733" s="30"/>
      <c r="J733" s="30"/>
      <c r="K733" s="30"/>
      <c r="L733" s="30"/>
      <c r="M733" s="30"/>
      <c r="N733" s="30"/>
    </row>
    <row r="734" spans="5:14" ht="12.75">
      <c r="E734" s="30"/>
      <c r="F734" s="30"/>
      <c r="G734" s="30"/>
      <c r="H734" s="30"/>
      <c r="I734" s="30"/>
      <c r="J734" s="30"/>
      <c r="K734" s="30"/>
      <c r="L734" s="30"/>
      <c r="M734" s="30"/>
      <c r="N734" s="30"/>
    </row>
    <row r="735" spans="5:14" ht="12.75">
      <c r="E735" s="30"/>
      <c r="F735" s="30"/>
      <c r="G735" s="30"/>
      <c r="H735" s="30"/>
      <c r="I735" s="30"/>
      <c r="J735" s="30"/>
      <c r="K735" s="30"/>
      <c r="L735" s="30"/>
      <c r="M735" s="30"/>
      <c r="N735" s="30"/>
    </row>
    <row r="736" spans="5:14" ht="12.75">
      <c r="E736" s="30"/>
      <c r="F736" s="30"/>
      <c r="G736" s="30"/>
      <c r="H736" s="30"/>
      <c r="I736" s="30"/>
      <c r="J736" s="30"/>
      <c r="K736" s="30"/>
      <c r="L736" s="30"/>
      <c r="M736" s="30"/>
      <c r="N736" s="30"/>
    </row>
    <row r="737" spans="5:14" ht="12.75">
      <c r="E737" s="30"/>
      <c r="F737" s="30"/>
      <c r="G737" s="30"/>
      <c r="H737" s="30"/>
      <c r="I737" s="30"/>
      <c r="J737" s="30"/>
      <c r="K737" s="30"/>
      <c r="L737" s="30"/>
      <c r="M737" s="30"/>
      <c r="N737" s="30"/>
    </row>
    <row r="738" spans="5:14" ht="12.75">
      <c r="E738" s="30"/>
      <c r="F738" s="30"/>
      <c r="G738" s="30"/>
      <c r="H738" s="30"/>
      <c r="I738" s="30"/>
      <c r="J738" s="30"/>
      <c r="K738" s="30"/>
      <c r="L738" s="30"/>
      <c r="M738" s="30"/>
      <c r="N738" s="30"/>
    </row>
    <row r="739" spans="5:14" ht="12.75">
      <c r="E739" s="30"/>
      <c r="F739" s="30"/>
      <c r="G739" s="30"/>
      <c r="H739" s="30"/>
      <c r="I739" s="30"/>
      <c r="J739" s="30"/>
      <c r="K739" s="30"/>
      <c r="L739" s="30"/>
      <c r="M739" s="30"/>
      <c r="N739" s="30"/>
    </row>
    <row r="740" spans="5:14" ht="12.75">
      <c r="E740" s="30"/>
      <c r="F740" s="30"/>
      <c r="G740" s="30"/>
      <c r="H740" s="30"/>
      <c r="I740" s="30"/>
      <c r="J740" s="30"/>
      <c r="K740" s="30"/>
      <c r="L740" s="30"/>
      <c r="M740" s="30"/>
      <c r="N740" s="30"/>
    </row>
    <row r="741" spans="5:14" ht="12.75">
      <c r="E741" s="30"/>
      <c r="F741" s="30"/>
      <c r="G741" s="30"/>
      <c r="H741" s="30"/>
      <c r="I741" s="30"/>
      <c r="J741" s="30"/>
      <c r="K741" s="30"/>
      <c r="L741" s="30"/>
      <c r="M741" s="30"/>
      <c r="N741" s="30"/>
    </row>
    <row r="742" spans="5:14" ht="12.75">
      <c r="E742" s="30"/>
      <c r="F742" s="30"/>
      <c r="G742" s="30"/>
      <c r="H742" s="30"/>
      <c r="I742" s="30"/>
      <c r="J742" s="30"/>
      <c r="K742" s="30"/>
      <c r="L742" s="30"/>
      <c r="M742" s="30"/>
      <c r="N742" s="30"/>
    </row>
    <row r="743" spans="5:14" ht="12.75">
      <c r="E743" s="30"/>
      <c r="F743" s="30"/>
      <c r="G743" s="30"/>
      <c r="H743" s="30"/>
      <c r="I743" s="30"/>
      <c r="J743" s="30"/>
      <c r="K743" s="30"/>
      <c r="L743" s="30"/>
      <c r="M743" s="30"/>
      <c r="N743" s="30"/>
    </row>
    <row r="744" spans="5:14" ht="12.75">
      <c r="E744" s="30"/>
      <c r="F744" s="30"/>
      <c r="G744" s="30"/>
      <c r="H744" s="30"/>
      <c r="I744" s="30"/>
      <c r="J744" s="30"/>
      <c r="K744" s="30"/>
      <c r="L744" s="30"/>
      <c r="M744" s="30"/>
      <c r="N744" s="30"/>
    </row>
    <row r="745" spans="5:14" ht="12.75">
      <c r="E745" s="30"/>
      <c r="F745" s="30"/>
      <c r="G745" s="30"/>
      <c r="H745" s="30"/>
      <c r="I745" s="30"/>
      <c r="J745" s="30"/>
      <c r="K745" s="30"/>
      <c r="L745" s="30"/>
      <c r="M745" s="30"/>
      <c r="N745" s="30"/>
    </row>
    <row r="746" spans="5:14" ht="12.75">
      <c r="E746" s="30"/>
      <c r="F746" s="30"/>
      <c r="G746" s="30"/>
      <c r="H746" s="30"/>
      <c r="I746" s="30"/>
      <c r="J746" s="30"/>
      <c r="K746" s="30"/>
      <c r="L746" s="30"/>
      <c r="M746" s="30"/>
      <c r="N746" s="30"/>
    </row>
    <row r="747" spans="5:14" ht="12.75">
      <c r="E747" s="30"/>
      <c r="F747" s="30"/>
      <c r="G747" s="30"/>
      <c r="H747" s="30"/>
      <c r="I747" s="30"/>
      <c r="J747" s="30"/>
      <c r="K747" s="30"/>
      <c r="L747" s="30"/>
      <c r="M747" s="30"/>
      <c r="N747" s="30"/>
    </row>
    <row r="748" spans="5:14" ht="12.75">
      <c r="E748" s="30"/>
      <c r="F748" s="30"/>
      <c r="G748" s="30"/>
      <c r="H748" s="30"/>
      <c r="I748" s="30"/>
      <c r="J748" s="30"/>
      <c r="K748" s="30"/>
      <c r="L748" s="30"/>
      <c r="M748" s="30"/>
      <c r="N748" s="30"/>
    </row>
    <row r="749" spans="5:14" ht="12.75">
      <c r="E749" s="30"/>
      <c r="F749" s="30"/>
      <c r="G749" s="30"/>
      <c r="H749" s="30"/>
      <c r="I749" s="30"/>
      <c r="J749" s="30"/>
      <c r="K749" s="30"/>
      <c r="L749" s="30"/>
      <c r="M749" s="30"/>
      <c r="N749" s="30"/>
    </row>
    <row r="750" spans="5:14" ht="12.75">
      <c r="E750" s="30"/>
      <c r="F750" s="30"/>
      <c r="G750" s="30"/>
      <c r="H750" s="30"/>
      <c r="I750" s="30"/>
      <c r="J750" s="30"/>
      <c r="K750" s="30"/>
      <c r="L750" s="30"/>
      <c r="M750" s="30"/>
      <c r="N750" s="30"/>
    </row>
    <row r="751" spans="5:14" ht="12.75">
      <c r="E751" s="30"/>
      <c r="F751" s="30"/>
      <c r="G751" s="30"/>
      <c r="H751" s="30"/>
      <c r="I751" s="30"/>
      <c r="J751" s="30"/>
      <c r="K751" s="30"/>
      <c r="L751" s="30"/>
      <c r="M751" s="30"/>
      <c r="N751" s="30"/>
    </row>
    <row r="752" spans="5:14" ht="12.75">
      <c r="E752" s="30"/>
      <c r="F752" s="30"/>
      <c r="G752" s="30"/>
      <c r="H752" s="30"/>
      <c r="I752" s="30"/>
      <c r="J752" s="30"/>
      <c r="K752" s="30"/>
      <c r="L752" s="30"/>
      <c r="M752" s="30"/>
      <c r="N752" s="30"/>
    </row>
    <row r="753" spans="5:14" ht="12.75">
      <c r="E753" s="30"/>
      <c r="F753" s="30"/>
      <c r="G753" s="30"/>
      <c r="H753" s="30"/>
      <c r="I753" s="30"/>
      <c r="J753" s="30"/>
      <c r="K753" s="30"/>
      <c r="L753" s="30"/>
      <c r="M753" s="30"/>
      <c r="N753" s="30"/>
    </row>
    <row r="754" spans="5:14" ht="12.75">
      <c r="E754" s="30"/>
      <c r="F754" s="30"/>
      <c r="G754" s="30"/>
      <c r="H754" s="30"/>
      <c r="I754" s="30"/>
      <c r="J754" s="30"/>
      <c r="K754" s="30"/>
      <c r="L754" s="30"/>
      <c r="M754" s="30"/>
      <c r="N754" s="30"/>
    </row>
    <row r="755" spans="5:14" ht="12.75">
      <c r="E755" s="30"/>
      <c r="F755" s="30"/>
      <c r="G755" s="30"/>
      <c r="H755" s="30"/>
      <c r="I755" s="30"/>
      <c r="J755" s="30"/>
      <c r="K755" s="30"/>
      <c r="L755" s="30"/>
      <c r="M755" s="30"/>
      <c r="N755" s="30"/>
    </row>
    <row r="756" spans="5:14" ht="12.75">
      <c r="E756" s="30"/>
      <c r="F756" s="30"/>
      <c r="G756" s="30"/>
      <c r="H756" s="30"/>
      <c r="I756" s="30"/>
      <c r="J756" s="30"/>
      <c r="K756" s="30"/>
      <c r="L756" s="30"/>
      <c r="M756" s="30"/>
      <c r="N756" s="30"/>
    </row>
    <row r="757" spans="5:14" ht="12.75">
      <c r="E757" s="30"/>
      <c r="F757" s="30"/>
      <c r="G757" s="30"/>
      <c r="H757" s="30"/>
      <c r="I757" s="30"/>
      <c r="J757" s="30"/>
      <c r="K757" s="30"/>
      <c r="L757" s="30"/>
      <c r="M757" s="30"/>
      <c r="N757" s="30"/>
    </row>
    <row r="758" spans="5:14" ht="12.75">
      <c r="E758" s="30"/>
      <c r="F758" s="30"/>
      <c r="G758" s="30"/>
      <c r="H758" s="30"/>
      <c r="I758" s="30"/>
      <c r="J758" s="30"/>
      <c r="K758" s="30"/>
      <c r="L758" s="30"/>
      <c r="M758" s="30"/>
      <c r="N758" s="30"/>
    </row>
    <row r="759" spans="5:14" ht="12.75">
      <c r="E759" s="30"/>
      <c r="F759" s="30"/>
      <c r="G759" s="30"/>
      <c r="H759" s="30"/>
      <c r="I759" s="30"/>
      <c r="J759" s="30"/>
      <c r="K759" s="30"/>
      <c r="L759" s="30"/>
      <c r="M759" s="30"/>
      <c r="N759" s="30"/>
    </row>
    <row r="760" spans="5:14" ht="12.75">
      <c r="E760" s="30"/>
      <c r="F760" s="30"/>
      <c r="G760" s="30"/>
      <c r="H760" s="30"/>
      <c r="I760" s="30"/>
      <c r="J760" s="30"/>
      <c r="K760" s="30"/>
      <c r="L760" s="30"/>
      <c r="M760" s="30"/>
      <c r="N760" s="30"/>
    </row>
    <row r="761" spans="5:14" ht="12.75">
      <c r="E761" s="30"/>
      <c r="F761" s="30"/>
      <c r="G761" s="30"/>
      <c r="H761" s="30"/>
      <c r="I761" s="30"/>
      <c r="J761" s="30"/>
      <c r="K761" s="30"/>
      <c r="L761" s="30"/>
      <c r="M761" s="30"/>
      <c r="N761" s="30"/>
    </row>
    <row r="762" spans="5:14" ht="12.75">
      <c r="E762" s="30"/>
      <c r="F762" s="30"/>
      <c r="G762" s="30"/>
      <c r="H762" s="30"/>
      <c r="I762" s="30"/>
      <c r="J762" s="30"/>
      <c r="K762" s="30"/>
      <c r="L762" s="30"/>
      <c r="M762" s="30"/>
      <c r="N762" s="30"/>
    </row>
    <row r="763" spans="5:14" ht="12.75">
      <c r="E763" s="30"/>
      <c r="F763" s="30"/>
      <c r="G763" s="30"/>
      <c r="H763" s="30"/>
      <c r="I763" s="30"/>
      <c r="J763" s="30"/>
      <c r="K763" s="30"/>
      <c r="L763" s="30"/>
      <c r="M763" s="30"/>
      <c r="N763" s="30"/>
    </row>
    <row r="764" spans="5:14" ht="12.75">
      <c r="E764" s="30"/>
      <c r="F764" s="30"/>
      <c r="G764" s="30"/>
      <c r="H764" s="30"/>
      <c r="I764" s="30"/>
      <c r="J764" s="30"/>
      <c r="K764" s="30"/>
      <c r="L764" s="30"/>
      <c r="M764" s="30"/>
      <c r="N764" s="30"/>
    </row>
    <row r="765" spans="5:14" ht="12.75">
      <c r="E765" s="30"/>
      <c r="F765" s="30"/>
      <c r="G765" s="30"/>
      <c r="H765" s="30"/>
      <c r="I765" s="30"/>
      <c r="J765" s="30"/>
      <c r="K765" s="30"/>
      <c r="L765" s="30"/>
      <c r="M765" s="30"/>
      <c r="N765" s="30"/>
    </row>
    <row r="766" spans="5:14" ht="12.75">
      <c r="E766" s="30"/>
      <c r="F766" s="30"/>
      <c r="G766" s="30"/>
      <c r="H766" s="30"/>
      <c r="I766" s="30"/>
      <c r="J766" s="30"/>
      <c r="K766" s="30"/>
      <c r="L766" s="30"/>
      <c r="M766" s="30"/>
      <c r="N766" s="30"/>
    </row>
    <row r="767" spans="5:14" ht="12.75">
      <c r="E767" s="30"/>
      <c r="F767" s="30"/>
      <c r="G767" s="30"/>
      <c r="H767" s="30"/>
      <c r="I767" s="30"/>
      <c r="J767" s="30"/>
      <c r="K767" s="30"/>
      <c r="L767" s="30"/>
      <c r="M767" s="30"/>
      <c r="N767" s="30"/>
    </row>
    <row r="768" spans="5:14" ht="12.75">
      <c r="E768" s="30"/>
      <c r="F768" s="30"/>
      <c r="G768" s="30"/>
      <c r="H768" s="30"/>
      <c r="I768" s="30"/>
      <c r="J768" s="30"/>
      <c r="K768" s="30"/>
      <c r="L768" s="30"/>
      <c r="M768" s="30"/>
      <c r="N768" s="30"/>
    </row>
    <row r="769" spans="5:14" ht="12.75">
      <c r="E769" s="30"/>
      <c r="F769" s="30"/>
      <c r="G769" s="30"/>
      <c r="H769" s="30"/>
      <c r="I769" s="30"/>
      <c r="J769" s="30"/>
      <c r="K769" s="30"/>
      <c r="L769" s="30"/>
      <c r="M769" s="30"/>
      <c r="N769" s="30"/>
    </row>
    <row r="770" spans="5:14" ht="12.75">
      <c r="E770" s="30"/>
      <c r="F770" s="30"/>
      <c r="G770" s="30"/>
      <c r="H770" s="30"/>
      <c r="I770" s="30"/>
      <c r="J770" s="30"/>
      <c r="K770" s="30"/>
      <c r="L770" s="30"/>
      <c r="M770" s="30"/>
      <c r="N770" s="30"/>
    </row>
    <row r="771" spans="5:14" ht="12.75">
      <c r="E771" s="30"/>
      <c r="F771" s="30"/>
      <c r="G771" s="30"/>
      <c r="H771" s="30"/>
      <c r="I771" s="30"/>
      <c r="J771" s="30"/>
      <c r="K771" s="30"/>
      <c r="L771" s="30"/>
      <c r="M771" s="30"/>
      <c r="N771" s="30"/>
    </row>
    <row r="772" spans="5:14" ht="12.75">
      <c r="E772" s="30"/>
      <c r="F772" s="30"/>
      <c r="G772" s="30"/>
      <c r="H772" s="30"/>
      <c r="I772" s="30"/>
      <c r="J772" s="30"/>
      <c r="K772" s="30"/>
      <c r="L772" s="30"/>
      <c r="M772" s="30"/>
      <c r="N772" s="30"/>
    </row>
    <row r="773" spans="5:14" ht="12.75">
      <c r="E773" s="30"/>
      <c r="F773" s="30"/>
      <c r="G773" s="30"/>
      <c r="H773" s="30"/>
      <c r="I773" s="30"/>
      <c r="J773" s="30"/>
      <c r="K773" s="30"/>
      <c r="L773" s="30"/>
      <c r="M773" s="30"/>
      <c r="N773" s="30"/>
    </row>
    <row r="774" spans="5:14" ht="12.75">
      <c r="E774" s="30"/>
      <c r="F774" s="30"/>
      <c r="G774" s="30"/>
      <c r="H774" s="30"/>
      <c r="I774" s="30"/>
      <c r="J774" s="30"/>
      <c r="K774" s="30"/>
      <c r="L774" s="30"/>
      <c r="M774" s="30"/>
      <c r="N774" s="30"/>
    </row>
    <row r="775" spans="5:14" ht="12.75">
      <c r="E775" s="30"/>
      <c r="F775" s="30"/>
      <c r="G775" s="30"/>
      <c r="H775" s="30"/>
      <c r="I775" s="30"/>
      <c r="J775" s="30"/>
      <c r="K775" s="30"/>
      <c r="L775" s="30"/>
      <c r="M775" s="30"/>
      <c r="N775" s="30"/>
    </row>
    <row r="776" spans="5:14" ht="12.75">
      <c r="E776" s="30"/>
      <c r="F776" s="30"/>
      <c r="G776" s="30"/>
      <c r="H776" s="30"/>
      <c r="I776" s="30"/>
      <c r="J776" s="30"/>
      <c r="K776" s="30"/>
      <c r="L776" s="30"/>
      <c r="M776" s="30"/>
      <c r="N776" s="30"/>
    </row>
    <row r="777" spans="5:14" ht="12.75">
      <c r="E777" s="30"/>
      <c r="F777" s="30"/>
      <c r="G777" s="30"/>
      <c r="H777" s="30"/>
      <c r="I777" s="30"/>
      <c r="J777" s="30"/>
      <c r="K777" s="30"/>
      <c r="L777" s="30"/>
      <c r="M777" s="30"/>
      <c r="N777" s="30"/>
    </row>
    <row r="778" spans="5:14" ht="12.75">
      <c r="E778" s="30"/>
      <c r="F778" s="30"/>
      <c r="G778" s="30"/>
      <c r="H778" s="30"/>
      <c r="I778" s="30"/>
      <c r="J778" s="30"/>
      <c r="K778" s="30"/>
      <c r="L778" s="30"/>
      <c r="M778" s="30"/>
      <c r="N778" s="30"/>
    </row>
    <row r="779" spans="5:14" ht="12.75">
      <c r="E779" s="30"/>
      <c r="F779" s="30"/>
      <c r="G779" s="30"/>
      <c r="H779" s="30"/>
      <c r="I779" s="30"/>
      <c r="J779" s="30"/>
      <c r="K779" s="30"/>
      <c r="L779" s="30"/>
      <c r="M779" s="30"/>
      <c r="N779" s="30"/>
    </row>
    <row r="780" spans="5:14" ht="12.75">
      <c r="E780" s="30"/>
      <c r="F780" s="30"/>
      <c r="G780" s="30"/>
      <c r="H780" s="30"/>
      <c r="I780" s="30"/>
      <c r="J780" s="30"/>
      <c r="K780" s="30"/>
      <c r="L780" s="30"/>
      <c r="M780" s="30"/>
      <c r="N780" s="30"/>
    </row>
    <row r="781" spans="5:14" ht="12.75">
      <c r="E781" s="30"/>
      <c r="F781" s="30"/>
      <c r="G781" s="30"/>
      <c r="H781" s="30"/>
      <c r="I781" s="30"/>
      <c r="J781" s="30"/>
      <c r="K781" s="30"/>
      <c r="L781" s="30"/>
      <c r="M781" s="30"/>
      <c r="N781" s="30"/>
    </row>
    <row r="782" spans="5:14" ht="12.75">
      <c r="E782" s="30"/>
      <c r="F782" s="30"/>
      <c r="G782" s="30"/>
      <c r="H782" s="30"/>
      <c r="I782" s="30"/>
      <c r="J782" s="30"/>
      <c r="K782" s="30"/>
      <c r="L782" s="30"/>
      <c r="M782" s="30"/>
      <c r="N782" s="30"/>
    </row>
    <row r="783" spans="5:14" ht="12.75">
      <c r="E783" s="30"/>
      <c r="F783" s="30"/>
      <c r="G783" s="30"/>
      <c r="H783" s="30"/>
      <c r="I783" s="30"/>
      <c r="J783" s="30"/>
      <c r="K783" s="30"/>
      <c r="L783" s="30"/>
      <c r="M783" s="30"/>
      <c r="N783" s="30"/>
    </row>
    <row r="784" spans="5:14" ht="12.75">
      <c r="E784" s="30"/>
      <c r="F784" s="30"/>
      <c r="G784" s="30"/>
      <c r="H784" s="30"/>
      <c r="I784" s="30"/>
      <c r="J784" s="30"/>
      <c r="K784" s="30"/>
      <c r="L784" s="30"/>
      <c r="M784" s="30"/>
      <c r="N784" s="30"/>
    </row>
    <row r="785" spans="5:14" ht="12.75">
      <c r="E785" s="30"/>
      <c r="F785" s="30"/>
      <c r="G785" s="30"/>
      <c r="H785" s="30"/>
      <c r="I785" s="30"/>
      <c r="J785" s="30"/>
      <c r="K785" s="30"/>
      <c r="L785" s="30"/>
      <c r="M785" s="30"/>
      <c r="N785" s="30"/>
    </row>
    <row r="786" spans="5:14" ht="12.75">
      <c r="E786" s="30"/>
      <c r="F786" s="30"/>
      <c r="G786" s="30"/>
      <c r="H786" s="30"/>
      <c r="I786" s="30"/>
      <c r="J786" s="30"/>
      <c r="K786" s="30"/>
      <c r="L786" s="30"/>
      <c r="M786" s="30"/>
      <c r="N786" s="30"/>
    </row>
    <row r="787" spans="5:14" ht="12.75">
      <c r="E787" s="30"/>
      <c r="F787" s="30"/>
      <c r="G787" s="30"/>
      <c r="H787" s="30"/>
      <c r="I787" s="30"/>
      <c r="J787" s="30"/>
      <c r="K787" s="30"/>
      <c r="L787" s="30"/>
      <c r="M787" s="30"/>
      <c r="N787" s="30"/>
    </row>
    <row r="788" spans="5:14" ht="12.75">
      <c r="E788" s="30"/>
      <c r="F788" s="30"/>
      <c r="G788" s="30"/>
      <c r="H788" s="30"/>
      <c r="I788" s="30"/>
      <c r="J788" s="30"/>
      <c r="K788" s="30"/>
      <c r="L788" s="30"/>
      <c r="M788" s="30"/>
      <c r="N788" s="30"/>
    </row>
    <row r="789" spans="5:14" ht="12.75">
      <c r="E789" s="30"/>
      <c r="F789" s="30"/>
      <c r="G789" s="30"/>
      <c r="H789" s="30"/>
      <c r="I789" s="30"/>
      <c r="J789" s="30"/>
      <c r="K789" s="30"/>
      <c r="L789" s="30"/>
      <c r="M789" s="30"/>
      <c r="N789" s="30"/>
    </row>
    <row r="790" spans="5:14" ht="12.75">
      <c r="E790" s="30"/>
      <c r="F790" s="30"/>
      <c r="G790" s="30"/>
      <c r="H790" s="30"/>
      <c r="I790" s="30"/>
      <c r="J790" s="30"/>
      <c r="K790" s="30"/>
      <c r="L790" s="30"/>
      <c r="M790" s="30"/>
      <c r="N790" s="30"/>
    </row>
    <row r="791" spans="5:14" ht="12.75">
      <c r="E791" s="30"/>
      <c r="F791" s="30"/>
      <c r="G791" s="30"/>
      <c r="H791" s="30"/>
      <c r="I791" s="30"/>
      <c r="J791" s="30"/>
      <c r="K791" s="30"/>
      <c r="L791" s="30"/>
      <c r="M791" s="30"/>
      <c r="N791" s="30"/>
    </row>
    <row r="792" spans="5:14" ht="12.75">
      <c r="E792" s="30"/>
      <c r="F792" s="30"/>
      <c r="G792" s="30"/>
      <c r="H792" s="30"/>
      <c r="I792" s="30"/>
      <c r="J792" s="30"/>
      <c r="K792" s="30"/>
      <c r="L792" s="30"/>
      <c r="M792" s="30"/>
      <c r="N792" s="30"/>
    </row>
    <row r="793" spans="5:14" ht="12.75">
      <c r="E793" s="30"/>
      <c r="F793" s="30"/>
      <c r="G793" s="30"/>
      <c r="H793" s="30"/>
      <c r="I793" s="30"/>
      <c r="J793" s="30"/>
      <c r="K793" s="30"/>
      <c r="L793" s="30"/>
      <c r="M793" s="30"/>
      <c r="N793" s="30"/>
    </row>
    <row r="794" spans="5:14" ht="12.75">
      <c r="E794" s="30"/>
      <c r="F794" s="30"/>
      <c r="G794" s="30"/>
      <c r="H794" s="30"/>
      <c r="I794" s="30"/>
      <c r="J794" s="30"/>
      <c r="K794" s="30"/>
      <c r="L794" s="30"/>
      <c r="M794" s="30"/>
      <c r="N794" s="30"/>
    </row>
    <row r="795" spans="5:14" ht="12.75">
      <c r="E795" s="30"/>
      <c r="F795" s="30"/>
      <c r="G795" s="30"/>
      <c r="H795" s="30"/>
      <c r="I795" s="30"/>
      <c r="J795" s="30"/>
      <c r="K795" s="30"/>
      <c r="L795" s="30"/>
      <c r="M795" s="30"/>
      <c r="N795" s="30"/>
    </row>
    <row r="796" spans="5:14" ht="12.75">
      <c r="E796" s="30"/>
      <c r="F796" s="30"/>
      <c r="G796" s="30"/>
      <c r="H796" s="30"/>
      <c r="I796" s="30"/>
      <c r="J796" s="30"/>
      <c r="K796" s="30"/>
      <c r="L796" s="30"/>
      <c r="M796" s="30"/>
      <c r="N796" s="30"/>
    </row>
    <row r="797" spans="5:14" ht="12.75">
      <c r="E797" s="30"/>
      <c r="F797" s="30"/>
      <c r="G797" s="30"/>
      <c r="H797" s="30"/>
      <c r="I797" s="30"/>
      <c r="J797" s="30"/>
      <c r="K797" s="30"/>
      <c r="L797" s="30"/>
      <c r="M797" s="30"/>
      <c r="N797" s="30"/>
    </row>
    <row r="798" spans="5:14" ht="12.75">
      <c r="E798" s="30"/>
      <c r="F798" s="30"/>
      <c r="G798" s="30"/>
      <c r="H798" s="30"/>
      <c r="I798" s="30"/>
      <c r="J798" s="30"/>
      <c r="K798" s="30"/>
      <c r="L798" s="30"/>
      <c r="M798" s="30"/>
      <c r="N798" s="30"/>
    </row>
    <row r="799" spans="5:14" ht="12.75">
      <c r="E799" s="30"/>
      <c r="F799" s="30"/>
      <c r="G799" s="30"/>
      <c r="H799" s="30"/>
      <c r="I799" s="30"/>
      <c r="J799" s="30"/>
      <c r="K799" s="30"/>
      <c r="L799" s="30"/>
      <c r="M799" s="30"/>
      <c r="N799" s="30"/>
    </row>
    <row r="800" spans="5:14" ht="12.75">
      <c r="E800" s="30"/>
      <c r="F800" s="30"/>
      <c r="G800" s="30"/>
      <c r="H800" s="30"/>
      <c r="I800" s="30"/>
      <c r="J800" s="30"/>
      <c r="K800" s="30"/>
      <c r="L800" s="30"/>
      <c r="M800" s="30"/>
      <c r="N800" s="30"/>
    </row>
    <row r="801" spans="5:14" ht="12.75">
      <c r="E801" s="30"/>
      <c r="F801" s="30"/>
      <c r="G801" s="30"/>
      <c r="H801" s="30"/>
      <c r="I801" s="30"/>
      <c r="J801" s="30"/>
      <c r="K801" s="30"/>
      <c r="L801" s="30"/>
      <c r="M801" s="30"/>
      <c r="N801" s="30"/>
    </row>
    <row r="802" spans="5:14" ht="12.75">
      <c r="E802" s="30"/>
      <c r="F802" s="30"/>
      <c r="G802" s="30"/>
      <c r="H802" s="30"/>
      <c r="I802" s="30"/>
      <c r="J802" s="30"/>
      <c r="K802" s="30"/>
      <c r="L802" s="30"/>
      <c r="M802" s="30"/>
      <c r="N802" s="30"/>
    </row>
    <row r="803" spans="5:14" ht="12.75">
      <c r="E803" s="30"/>
      <c r="F803" s="30"/>
      <c r="G803" s="30"/>
      <c r="H803" s="30"/>
      <c r="I803" s="30"/>
      <c r="J803" s="30"/>
      <c r="K803" s="30"/>
      <c r="L803" s="30"/>
      <c r="M803" s="30"/>
      <c r="N803" s="30"/>
    </row>
    <row r="804" spans="5:14" ht="12.75">
      <c r="E804" s="30"/>
      <c r="F804" s="30"/>
      <c r="G804" s="30"/>
      <c r="H804" s="30"/>
      <c r="I804" s="30"/>
      <c r="J804" s="30"/>
      <c r="K804" s="30"/>
      <c r="L804" s="30"/>
      <c r="M804" s="30"/>
      <c r="N804" s="30"/>
    </row>
    <row r="805" spans="5:14" ht="12.75">
      <c r="E805" s="30"/>
      <c r="F805" s="30"/>
      <c r="G805" s="30"/>
      <c r="H805" s="30"/>
      <c r="I805" s="30"/>
      <c r="J805" s="30"/>
      <c r="K805" s="30"/>
      <c r="L805" s="30"/>
      <c r="M805" s="30"/>
      <c r="N805" s="30"/>
    </row>
    <row r="806" spans="5:14" ht="12.75">
      <c r="E806" s="30"/>
      <c r="F806" s="30"/>
      <c r="G806" s="30"/>
      <c r="H806" s="30"/>
      <c r="I806" s="30"/>
      <c r="J806" s="30"/>
      <c r="K806" s="30"/>
      <c r="L806" s="30"/>
      <c r="M806" s="30"/>
      <c r="N806" s="30"/>
    </row>
    <row r="807" spans="5:14" ht="12.75">
      <c r="E807" s="30"/>
      <c r="F807" s="30"/>
      <c r="G807" s="30"/>
      <c r="H807" s="30"/>
      <c r="I807" s="30"/>
      <c r="J807" s="30"/>
      <c r="K807" s="30"/>
      <c r="L807" s="30"/>
      <c r="M807" s="30"/>
      <c r="N807" s="30"/>
    </row>
    <row r="808" spans="5:14" ht="12.75">
      <c r="E808" s="30"/>
      <c r="F808" s="30"/>
      <c r="G808" s="30"/>
      <c r="H808" s="30"/>
      <c r="I808" s="30"/>
      <c r="J808" s="30"/>
      <c r="K808" s="30"/>
      <c r="L808" s="30"/>
      <c r="M808" s="30"/>
      <c r="N808" s="30"/>
    </row>
    <row r="809" spans="5:14" ht="12.75">
      <c r="E809" s="30"/>
      <c r="F809" s="30"/>
      <c r="G809" s="30"/>
      <c r="H809" s="30"/>
      <c r="I809" s="30"/>
      <c r="J809" s="30"/>
      <c r="K809" s="30"/>
      <c r="L809" s="30"/>
      <c r="M809" s="30"/>
      <c r="N809" s="30"/>
    </row>
    <row r="810" spans="5:14" ht="12.75">
      <c r="E810" s="30"/>
      <c r="F810" s="30"/>
      <c r="G810" s="30"/>
      <c r="H810" s="30"/>
      <c r="I810" s="30"/>
      <c r="J810" s="30"/>
      <c r="K810" s="30"/>
      <c r="L810" s="30"/>
      <c r="M810" s="30"/>
      <c r="N810" s="30"/>
    </row>
    <row r="811" spans="5:14" ht="12.75">
      <c r="E811" s="30"/>
      <c r="F811" s="30"/>
      <c r="G811" s="30"/>
      <c r="H811" s="30"/>
      <c r="I811" s="30"/>
      <c r="J811" s="30"/>
      <c r="K811" s="30"/>
      <c r="L811" s="30"/>
      <c r="M811" s="30"/>
      <c r="N811" s="30"/>
    </row>
    <row r="812" spans="5:14" ht="12.75">
      <c r="E812" s="30"/>
      <c r="F812" s="30"/>
      <c r="G812" s="30"/>
      <c r="H812" s="30"/>
      <c r="I812" s="30"/>
      <c r="J812" s="30"/>
      <c r="K812" s="30"/>
      <c r="L812" s="30"/>
      <c r="M812" s="30"/>
      <c r="N812" s="30"/>
    </row>
    <row r="813" spans="5:14" ht="12.75">
      <c r="E813" s="30"/>
      <c r="F813" s="30"/>
      <c r="G813" s="30"/>
      <c r="H813" s="30"/>
      <c r="I813" s="30"/>
      <c r="J813" s="30"/>
      <c r="K813" s="30"/>
      <c r="L813" s="30"/>
      <c r="M813" s="30"/>
      <c r="N813" s="30"/>
    </row>
    <row r="814" spans="5:14" ht="12.75">
      <c r="E814" s="30"/>
      <c r="F814" s="30"/>
      <c r="G814" s="30"/>
      <c r="H814" s="30"/>
      <c r="I814" s="30"/>
      <c r="J814" s="30"/>
      <c r="K814" s="30"/>
      <c r="L814" s="30"/>
      <c r="M814" s="30"/>
      <c r="N814" s="30"/>
    </row>
    <row r="815" spans="5:14" ht="12.75">
      <c r="E815" s="30"/>
      <c r="F815" s="30"/>
      <c r="G815" s="30"/>
      <c r="H815" s="30"/>
      <c r="I815" s="30"/>
      <c r="J815" s="30"/>
      <c r="K815" s="30"/>
      <c r="L815" s="30"/>
      <c r="M815" s="30"/>
      <c r="N815" s="30"/>
    </row>
    <row r="816" spans="5:14" ht="12.75">
      <c r="E816" s="30"/>
      <c r="F816" s="30"/>
      <c r="G816" s="30"/>
      <c r="H816" s="30"/>
      <c r="I816" s="30"/>
      <c r="J816" s="30"/>
      <c r="K816" s="30"/>
      <c r="L816" s="30"/>
      <c r="M816" s="30"/>
      <c r="N816" s="30"/>
    </row>
    <row r="817" spans="5:14" ht="12.75">
      <c r="E817" s="30"/>
      <c r="F817" s="30"/>
      <c r="G817" s="30"/>
      <c r="H817" s="30"/>
      <c r="I817" s="30"/>
      <c r="J817" s="30"/>
      <c r="K817" s="30"/>
      <c r="L817" s="30"/>
      <c r="M817" s="30"/>
      <c r="N817" s="30"/>
    </row>
    <row r="818" spans="5:14" ht="12.75">
      <c r="E818" s="30"/>
      <c r="F818" s="30"/>
      <c r="G818" s="30"/>
      <c r="H818" s="30"/>
      <c r="I818" s="30"/>
      <c r="J818" s="30"/>
      <c r="K818" s="30"/>
      <c r="L818" s="30"/>
      <c r="M818" s="30"/>
      <c r="N818" s="30"/>
    </row>
    <row r="819" spans="5:14" ht="12.75">
      <c r="E819" s="30"/>
      <c r="F819" s="30"/>
      <c r="G819" s="30"/>
      <c r="H819" s="30"/>
      <c r="I819" s="30"/>
      <c r="J819" s="30"/>
      <c r="K819" s="30"/>
      <c r="L819" s="30"/>
      <c r="M819" s="30"/>
      <c r="N819" s="30"/>
    </row>
    <row r="820" spans="5:14" ht="12.75">
      <c r="E820" s="30"/>
      <c r="F820" s="30"/>
      <c r="G820" s="30"/>
      <c r="H820" s="30"/>
      <c r="I820" s="30"/>
      <c r="J820" s="30"/>
      <c r="K820" s="30"/>
      <c r="L820" s="30"/>
      <c r="M820" s="30"/>
      <c r="N820" s="30"/>
    </row>
    <row r="821" spans="5:14" ht="12.75">
      <c r="E821" s="30"/>
      <c r="F821" s="30"/>
      <c r="G821" s="30"/>
      <c r="H821" s="30"/>
      <c r="I821" s="30"/>
      <c r="J821" s="30"/>
      <c r="K821" s="30"/>
      <c r="L821" s="30"/>
      <c r="M821" s="30"/>
      <c r="N821" s="30"/>
    </row>
    <row r="822" spans="5:14" ht="12.75">
      <c r="E822" s="30"/>
      <c r="F822" s="30"/>
      <c r="G822" s="30"/>
      <c r="H822" s="30"/>
      <c r="I822" s="30"/>
      <c r="J822" s="30"/>
      <c r="K822" s="30"/>
      <c r="L822" s="30"/>
      <c r="M822" s="30"/>
      <c r="N822" s="30"/>
    </row>
    <row r="823" spans="5:14" ht="12.75">
      <c r="E823" s="30"/>
      <c r="F823" s="30"/>
      <c r="G823" s="30"/>
      <c r="H823" s="30"/>
      <c r="I823" s="30"/>
      <c r="J823" s="30"/>
      <c r="K823" s="30"/>
      <c r="L823" s="30"/>
      <c r="M823" s="30"/>
      <c r="N823" s="30"/>
    </row>
    <row r="824" spans="5:14" ht="12.75">
      <c r="E824" s="30"/>
      <c r="F824" s="30"/>
      <c r="G824" s="30"/>
      <c r="H824" s="30"/>
      <c r="I824" s="30"/>
      <c r="J824" s="30"/>
      <c r="K824" s="30"/>
      <c r="L824" s="30"/>
      <c r="M824" s="30"/>
      <c r="N824" s="30"/>
    </row>
    <row r="825" spans="5:14" ht="12.75">
      <c r="E825" s="30"/>
      <c r="F825" s="30"/>
      <c r="G825" s="30"/>
      <c r="H825" s="30"/>
      <c r="I825" s="30"/>
      <c r="J825" s="30"/>
      <c r="K825" s="30"/>
      <c r="L825" s="30"/>
      <c r="M825" s="30"/>
      <c r="N825" s="30"/>
    </row>
    <row r="826" spans="5:14" ht="12.75">
      <c r="E826" s="30"/>
      <c r="F826" s="30"/>
      <c r="G826" s="30"/>
      <c r="H826" s="30"/>
      <c r="I826" s="30"/>
      <c r="J826" s="30"/>
      <c r="K826" s="30"/>
      <c r="L826" s="30"/>
      <c r="M826" s="30"/>
      <c r="N826" s="30"/>
    </row>
    <row r="827" spans="5:14" ht="12.75">
      <c r="E827" s="30"/>
      <c r="F827" s="30"/>
      <c r="G827" s="30"/>
      <c r="H827" s="30"/>
      <c r="I827" s="30"/>
      <c r="J827" s="30"/>
      <c r="K827" s="30"/>
      <c r="L827" s="30"/>
      <c r="M827" s="30"/>
      <c r="N827" s="30"/>
    </row>
    <row r="828" spans="5:14" ht="12.75">
      <c r="E828" s="30"/>
      <c r="F828" s="30"/>
      <c r="G828" s="30"/>
      <c r="H828" s="30"/>
      <c r="I828" s="30"/>
      <c r="J828" s="30"/>
      <c r="K828" s="30"/>
      <c r="L828" s="30"/>
      <c r="M828" s="30"/>
      <c r="N828" s="30"/>
    </row>
    <row r="829" spans="5:14" ht="12.75">
      <c r="E829" s="30"/>
      <c r="F829" s="30"/>
      <c r="G829" s="30"/>
      <c r="H829" s="30"/>
      <c r="I829" s="30"/>
      <c r="J829" s="30"/>
      <c r="K829" s="30"/>
      <c r="L829" s="30"/>
      <c r="M829" s="30"/>
      <c r="N829" s="30"/>
    </row>
    <row r="830" spans="5:14" ht="12.75">
      <c r="E830" s="30"/>
      <c r="F830" s="30"/>
      <c r="G830" s="30"/>
      <c r="H830" s="30"/>
      <c r="I830" s="30"/>
      <c r="J830" s="30"/>
      <c r="K830" s="30"/>
      <c r="L830" s="30"/>
      <c r="M830" s="30"/>
      <c r="N830" s="30"/>
    </row>
    <row r="831" spans="5:14" ht="12.75">
      <c r="E831" s="30"/>
      <c r="F831" s="30"/>
      <c r="G831" s="30"/>
      <c r="H831" s="30"/>
      <c r="I831" s="30"/>
      <c r="J831" s="30"/>
      <c r="K831" s="30"/>
      <c r="L831" s="30"/>
      <c r="M831" s="30"/>
      <c r="N831" s="30"/>
    </row>
    <row r="832" spans="5:14" ht="12.75">
      <c r="E832" s="30"/>
      <c r="F832" s="30"/>
      <c r="G832" s="30"/>
      <c r="H832" s="30"/>
      <c r="I832" s="30"/>
      <c r="J832" s="30"/>
      <c r="K832" s="30"/>
      <c r="L832" s="30"/>
      <c r="M832" s="30"/>
      <c r="N832" s="30"/>
    </row>
    <row r="833" spans="5:14" ht="12.75">
      <c r="E833" s="30"/>
      <c r="F833" s="30"/>
      <c r="G833" s="30"/>
      <c r="H833" s="30"/>
      <c r="I833" s="30"/>
      <c r="J833" s="30"/>
      <c r="K833" s="30"/>
      <c r="L833" s="30"/>
      <c r="M833" s="30"/>
      <c r="N833" s="30"/>
    </row>
    <row r="834" spans="5:14" ht="12.75">
      <c r="E834" s="30"/>
      <c r="F834" s="30"/>
      <c r="G834" s="30"/>
      <c r="H834" s="30"/>
      <c r="I834" s="30"/>
      <c r="J834" s="30"/>
      <c r="K834" s="30"/>
      <c r="L834" s="30"/>
      <c r="M834" s="30"/>
      <c r="N834" s="30"/>
    </row>
    <row r="835" spans="5:14" ht="12.75">
      <c r="E835" s="30"/>
      <c r="F835" s="30"/>
      <c r="G835" s="30"/>
      <c r="H835" s="30"/>
      <c r="I835" s="30"/>
      <c r="J835" s="30"/>
      <c r="K835" s="30"/>
      <c r="L835" s="30"/>
      <c r="M835" s="30"/>
      <c r="N835" s="30"/>
    </row>
    <row r="836" spans="5:14" ht="12.75">
      <c r="E836" s="30"/>
      <c r="F836" s="30"/>
      <c r="G836" s="30"/>
      <c r="H836" s="30"/>
      <c r="I836" s="30"/>
      <c r="J836" s="30"/>
      <c r="K836" s="30"/>
      <c r="L836" s="30"/>
      <c r="M836" s="30"/>
      <c r="N836" s="30"/>
    </row>
    <row r="837" spans="5:14" ht="12.75">
      <c r="E837" s="30"/>
      <c r="F837" s="30"/>
      <c r="G837" s="30"/>
      <c r="H837" s="30"/>
      <c r="I837" s="30"/>
      <c r="J837" s="30"/>
      <c r="K837" s="30"/>
      <c r="L837" s="30"/>
      <c r="M837" s="30"/>
      <c r="N837" s="30"/>
    </row>
    <row r="838" spans="5:14" ht="12.75">
      <c r="E838" s="30"/>
      <c r="F838" s="30"/>
      <c r="G838" s="30"/>
      <c r="H838" s="30"/>
      <c r="I838" s="30"/>
      <c r="J838" s="30"/>
      <c r="K838" s="30"/>
      <c r="L838" s="30"/>
      <c r="M838" s="30"/>
      <c r="N838" s="30"/>
    </row>
    <row r="839" spans="5:14" ht="12.75">
      <c r="E839" s="30"/>
      <c r="F839" s="30"/>
      <c r="G839" s="30"/>
      <c r="H839" s="30"/>
      <c r="I839" s="30"/>
      <c r="J839" s="30"/>
      <c r="K839" s="30"/>
      <c r="L839" s="30"/>
      <c r="M839" s="30"/>
      <c r="N839" s="30"/>
    </row>
    <row r="840" spans="5:14" ht="12.75">
      <c r="E840" s="30"/>
      <c r="F840" s="30"/>
      <c r="G840" s="30"/>
      <c r="H840" s="30"/>
      <c r="I840" s="30"/>
      <c r="J840" s="30"/>
      <c r="K840" s="30"/>
      <c r="L840" s="30"/>
      <c r="M840" s="30"/>
      <c r="N840" s="30"/>
    </row>
    <row r="841" spans="5:14" ht="12.75">
      <c r="E841" s="30"/>
      <c r="F841" s="30"/>
      <c r="G841" s="30"/>
      <c r="H841" s="30"/>
      <c r="I841" s="30"/>
      <c r="J841" s="30"/>
      <c r="K841" s="30"/>
      <c r="L841" s="30"/>
      <c r="M841" s="30"/>
      <c r="N841" s="30"/>
    </row>
    <row r="842" spans="5:14" ht="12.75">
      <c r="E842" s="30"/>
      <c r="F842" s="30"/>
      <c r="G842" s="30"/>
      <c r="H842" s="30"/>
      <c r="I842" s="30"/>
      <c r="J842" s="30"/>
      <c r="K842" s="30"/>
      <c r="L842" s="30"/>
      <c r="M842" s="30"/>
      <c r="N842" s="30"/>
    </row>
    <row r="843" spans="5:14" ht="12.75">
      <c r="E843" s="30"/>
      <c r="F843" s="30"/>
      <c r="G843" s="30"/>
      <c r="H843" s="30"/>
      <c r="I843" s="30"/>
      <c r="J843" s="30"/>
      <c r="K843" s="30"/>
      <c r="L843" s="30"/>
      <c r="M843" s="30"/>
      <c r="N843" s="30"/>
    </row>
    <row r="844" spans="5:14" ht="12.75">
      <c r="E844" s="30"/>
      <c r="F844" s="30"/>
      <c r="G844" s="30"/>
      <c r="H844" s="30"/>
      <c r="I844" s="30"/>
      <c r="J844" s="30"/>
      <c r="K844" s="30"/>
      <c r="L844" s="30"/>
      <c r="M844" s="30"/>
      <c r="N844" s="30"/>
    </row>
    <row r="845" spans="5:14" ht="12.75">
      <c r="E845" s="30"/>
      <c r="F845" s="30"/>
      <c r="G845" s="30"/>
      <c r="H845" s="30"/>
      <c r="I845" s="30"/>
      <c r="J845" s="30"/>
      <c r="K845" s="30"/>
      <c r="L845" s="30"/>
      <c r="M845" s="30"/>
      <c r="N845" s="30"/>
    </row>
    <row r="846" spans="5:14" ht="12.75">
      <c r="E846" s="30"/>
      <c r="F846" s="30"/>
      <c r="G846" s="30"/>
      <c r="H846" s="30"/>
      <c r="I846" s="30"/>
      <c r="J846" s="30"/>
      <c r="K846" s="30"/>
      <c r="L846" s="30"/>
      <c r="M846" s="30"/>
      <c r="N846" s="30"/>
    </row>
    <row r="847" spans="5:14" ht="12.75">
      <c r="E847" s="30"/>
      <c r="F847" s="30"/>
      <c r="G847" s="30"/>
      <c r="H847" s="30"/>
      <c r="I847" s="30"/>
      <c r="J847" s="30"/>
      <c r="K847" s="30"/>
      <c r="L847" s="30"/>
      <c r="M847" s="30"/>
      <c r="N847" s="30"/>
    </row>
    <row r="848" spans="5:14" ht="12.75">
      <c r="E848" s="30"/>
      <c r="F848" s="30"/>
      <c r="G848" s="30"/>
      <c r="H848" s="30"/>
      <c r="I848" s="30"/>
      <c r="J848" s="30"/>
      <c r="K848" s="30"/>
      <c r="L848" s="30"/>
      <c r="M848" s="30"/>
      <c r="N848" s="30"/>
    </row>
    <row r="849" spans="5:14" ht="12.75">
      <c r="E849" s="30"/>
      <c r="F849" s="30"/>
      <c r="G849" s="30"/>
      <c r="H849" s="30"/>
      <c r="I849" s="30"/>
      <c r="J849" s="30"/>
      <c r="K849" s="30"/>
      <c r="L849" s="30"/>
      <c r="M849" s="30"/>
      <c r="N849" s="30"/>
    </row>
  </sheetData>
  <sheetProtection/>
  <mergeCells count="7">
    <mergeCell ref="L8:L9"/>
    <mergeCell ref="B38:N38"/>
    <mergeCell ref="A1:A3"/>
    <mergeCell ref="H7:N7"/>
    <mergeCell ref="B3:N3"/>
    <mergeCell ref="B4:N4"/>
    <mergeCell ref="B5:N5"/>
  </mergeCells>
  <printOptions/>
  <pageMargins left="0.3937007874015748" right="0.3937007874015748" top="0.5905511811023623" bottom="0.984251968503937" header="0.5118110236220472" footer="0.5118110236220472"/>
  <pageSetup horizontalDpi="600" verticalDpi="600" orientation="landscape" scale="95" r:id="rId1"/>
  <headerFooter alignWithMargins="0">
    <oddHeader xml:space="preserve">&amp;LOrganisme ________________________________________&amp;RCode géographique ____________    </oddHeader>
    <oddFooter>&amp;R
</oddFooter>
  </headerFooter>
</worksheet>
</file>

<file path=xl/worksheets/sheet14.xml><?xml version="1.0" encoding="utf-8"?>
<worksheet xmlns="http://schemas.openxmlformats.org/spreadsheetml/2006/main" xmlns:r="http://schemas.openxmlformats.org/officeDocument/2006/relationships">
  <sheetPr codeName="Feuil10"/>
  <dimension ref="A1:M46"/>
  <sheetViews>
    <sheetView showZeros="0" zoomScalePageLayoutView="0" workbookViewId="0" topLeftCell="A22">
      <selection activeCell="K44" sqref="K44"/>
    </sheetView>
  </sheetViews>
  <sheetFormatPr defaultColWidth="11.421875" defaultRowHeight="12.75"/>
  <cols>
    <col min="1" max="1" width="42.140625" style="1" customWidth="1"/>
    <col min="2" max="4" width="2.28125" style="1" customWidth="1"/>
    <col min="5" max="5" width="2.421875" style="1" customWidth="1"/>
    <col min="6" max="6" width="1.28515625" style="1" customWidth="1"/>
    <col min="7" max="7" width="14.421875" style="1" customWidth="1"/>
    <col min="8" max="8" width="1.28515625" style="1" customWidth="1"/>
    <col min="9" max="9" width="15.7109375" style="1" customWidth="1"/>
    <col min="10" max="10" width="0.9921875" style="1" customWidth="1"/>
    <col min="11" max="11" width="17.57421875" style="1" customWidth="1"/>
    <col min="12" max="12" width="0.9921875" style="1" customWidth="1"/>
    <col min="13" max="16384" width="11.421875" style="1" customWidth="1"/>
  </cols>
  <sheetData>
    <row r="1" spans="1:11" ht="12.75">
      <c r="A1" s="62"/>
      <c r="B1" s="62"/>
      <c r="C1" s="62"/>
      <c r="D1" s="62"/>
      <c r="E1" s="63"/>
      <c r="F1" s="63"/>
      <c r="G1" s="63"/>
      <c r="H1" s="63"/>
      <c r="I1" s="64"/>
      <c r="J1" s="64"/>
      <c r="K1" s="65"/>
    </row>
    <row r="2" spans="1:11" ht="12.75">
      <c r="A2" s="66"/>
      <c r="B2" s="66"/>
      <c r="C2" s="66"/>
      <c r="D2" s="66"/>
      <c r="E2" s="63"/>
      <c r="F2" s="63"/>
      <c r="G2" s="63"/>
      <c r="H2" s="63"/>
      <c r="I2" s="64"/>
      <c r="J2" s="64"/>
      <c r="K2" s="65"/>
    </row>
    <row r="3" spans="1:11" ht="12.75">
      <c r="A3" s="67" t="s">
        <v>94</v>
      </c>
      <c r="B3" s="67"/>
      <c r="C3" s="67"/>
      <c r="D3" s="67"/>
      <c r="E3" s="63"/>
      <c r="F3" s="63"/>
      <c r="G3" s="63"/>
      <c r="H3" s="63"/>
      <c r="I3" s="64"/>
      <c r="J3" s="64"/>
      <c r="K3" s="65"/>
    </row>
    <row r="4" spans="1:11" ht="12.75">
      <c r="A4" s="68" t="s">
        <v>1047</v>
      </c>
      <c r="B4" s="68"/>
      <c r="C4" s="68"/>
      <c r="D4" s="68"/>
      <c r="E4" s="69"/>
      <c r="F4" s="69"/>
      <c r="G4" s="69"/>
      <c r="H4" s="69"/>
      <c r="I4" s="70"/>
      <c r="J4" s="70"/>
      <c r="K4" s="71"/>
    </row>
    <row r="5" spans="1:11" ht="12.75">
      <c r="A5" s="68"/>
      <c r="B5" s="1724"/>
      <c r="C5" s="1724"/>
      <c r="D5" s="1724"/>
      <c r="E5" s="1724"/>
      <c r="F5" s="1724"/>
      <c r="G5" s="1724"/>
      <c r="H5" s="69"/>
      <c r="I5" s="70"/>
      <c r="J5" s="70"/>
      <c r="K5" s="71"/>
    </row>
    <row r="6" spans="1:11" ht="54.75" customHeight="1">
      <c r="A6" s="69"/>
      <c r="B6" s="1705"/>
      <c r="C6" s="1707"/>
      <c r="D6" s="1707"/>
      <c r="E6" s="69"/>
      <c r="F6" s="69"/>
      <c r="G6" s="69"/>
      <c r="H6" s="69"/>
      <c r="I6" s="70"/>
      <c r="J6" s="70"/>
      <c r="K6" s="30"/>
    </row>
    <row r="7" spans="1:12" ht="12.75" customHeight="1">
      <c r="A7" s="30"/>
      <c r="B7" s="1705"/>
      <c r="C7" s="1707"/>
      <c r="D7" s="1707"/>
      <c r="E7" s="72"/>
      <c r="F7" s="72"/>
      <c r="G7" s="1524" t="s">
        <v>846</v>
      </c>
      <c r="H7" s="1360"/>
      <c r="I7" s="1708" t="s">
        <v>1050</v>
      </c>
      <c r="J7" s="1709"/>
      <c r="K7" s="1709"/>
      <c r="L7" s="17"/>
    </row>
    <row r="8" spans="1:12" ht="14.25" customHeight="1" thickBot="1">
      <c r="A8" s="14"/>
      <c r="B8" s="1706"/>
      <c r="C8" s="1706"/>
      <c r="D8" s="1706"/>
      <c r="E8" s="14"/>
      <c r="F8" s="14"/>
      <c r="G8" s="74" t="s">
        <v>1048</v>
      </c>
      <c r="H8" s="75"/>
      <c r="I8" s="74">
        <v>2009</v>
      </c>
      <c r="J8" s="75"/>
      <c r="K8" s="74" t="s">
        <v>1049</v>
      </c>
      <c r="L8" s="78"/>
    </row>
    <row r="9" spans="1:12" ht="12.75" customHeight="1">
      <c r="A9" s="18"/>
      <c r="B9" s="661"/>
      <c r="C9" s="18"/>
      <c r="D9" s="18"/>
      <c r="E9" s="18"/>
      <c r="F9" s="18"/>
      <c r="G9" s="18"/>
      <c r="H9" s="18"/>
      <c r="I9" s="77"/>
      <c r="J9" s="78"/>
      <c r="K9" s="78"/>
      <c r="L9" s="18"/>
    </row>
    <row r="10" spans="1:12" ht="12.75">
      <c r="A10" s="20" t="s">
        <v>590</v>
      </c>
      <c r="B10" s="661"/>
      <c r="C10" s="20"/>
      <c r="D10" s="20"/>
      <c r="I10" s="79"/>
      <c r="J10" s="80"/>
      <c r="K10" s="81"/>
      <c r="L10" s="18"/>
    </row>
    <row r="11" spans="1:12" ht="12.75">
      <c r="A11" s="1" t="s">
        <v>591</v>
      </c>
      <c r="E11" s="39">
        <v>1</v>
      </c>
      <c r="F11" s="39"/>
      <c r="G11" s="82"/>
      <c r="H11" s="39"/>
      <c r="I11" s="83">
        <f>'S7  Résultats par org'!U10+'S7  Résultats par org'!U21</f>
        <v>0</v>
      </c>
      <c r="J11" s="84"/>
      <c r="K11" s="83">
        <f>'S7  Résultats par org'!E10+'S7  Résultats par org'!E21</f>
        <v>0</v>
      </c>
      <c r="L11" s="1280"/>
    </row>
    <row r="12" spans="1:12" ht="12.75">
      <c r="A12" s="1" t="s">
        <v>592</v>
      </c>
      <c r="E12" s="39">
        <f aca="true" t="shared" si="0" ref="E12:E19">E11+1</f>
        <v>2</v>
      </c>
      <c r="F12" s="39"/>
      <c r="G12" s="1603"/>
      <c r="H12" s="39"/>
      <c r="I12" s="83">
        <f>'S7  Résultats par org'!U11</f>
        <v>0</v>
      </c>
      <c r="J12" s="85"/>
      <c r="K12" s="83">
        <f>'S7  Résultats par org'!E11</f>
        <v>0</v>
      </c>
      <c r="L12" s="1280"/>
    </row>
    <row r="13" spans="1:12" ht="12.75">
      <c r="A13" s="1" t="s">
        <v>593</v>
      </c>
      <c r="E13" s="39">
        <f t="shared" si="0"/>
        <v>3</v>
      </c>
      <c r="F13" s="39"/>
      <c r="G13" s="1603">
        <v>4258279</v>
      </c>
      <c r="H13" s="39"/>
      <c r="I13" s="83">
        <f>'S7  Résultats par org'!U12+'S7  Résultats par org'!U22</f>
        <v>4217280</v>
      </c>
      <c r="J13" s="84"/>
      <c r="K13" s="83">
        <f>'S7  Résultats par org'!E12+'S7  Résultats par org'!E22</f>
        <v>3988756</v>
      </c>
      <c r="L13" s="1280"/>
    </row>
    <row r="14" spans="1:12" ht="12.75">
      <c r="A14" s="1" t="s">
        <v>594</v>
      </c>
      <c r="E14" s="39">
        <f t="shared" si="0"/>
        <v>4</v>
      </c>
      <c r="F14" s="39"/>
      <c r="G14" s="1603">
        <v>583396</v>
      </c>
      <c r="H14" s="39"/>
      <c r="I14" s="83">
        <f>'S7  Résultats par org'!U13+'S7  Résultats par org'!U23</f>
        <v>1160511</v>
      </c>
      <c r="J14" s="85"/>
      <c r="K14" s="83">
        <v>2617289</v>
      </c>
      <c r="L14" s="1280"/>
    </row>
    <row r="15" spans="1:12" ht="12.75">
      <c r="A15" s="1" t="s">
        <v>595</v>
      </c>
      <c r="E15" s="39">
        <f t="shared" si="0"/>
        <v>5</v>
      </c>
      <c r="F15" s="39"/>
      <c r="G15" s="1603">
        <v>1288007</v>
      </c>
      <c r="H15" s="39"/>
      <c r="I15" s="83">
        <f>'S7  Résultats par org'!U14</f>
        <v>1580319</v>
      </c>
      <c r="J15" s="85"/>
      <c r="K15" s="83">
        <v>1529832</v>
      </c>
      <c r="L15" s="1280"/>
    </row>
    <row r="16" spans="1:12" ht="12.75">
      <c r="A16" s="18" t="s">
        <v>596</v>
      </c>
      <c r="B16" s="18"/>
      <c r="C16" s="18"/>
      <c r="D16" s="18"/>
      <c r="E16" s="39">
        <f t="shared" si="0"/>
        <v>6</v>
      </c>
      <c r="F16" s="39"/>
      <c r="G16" s="1603"/>
      <c r="H16" s="39"/>
      <c r="I16" s="83">
        <f>'S7  Résultats par org'!U15</f>
        <v>0</v>
      </c>
      <c r="J16" s="89"/>
      <c r="K16" s="83"/>
      <c r="L16" s="1280"/>
    </row>
    <row r="17" spans="1:12" ht="12.75">
      <c r="A17" s="18" t="s">
        <v>597</v>
      </c>
      <c r="B17" s="18"/>
      <c r="C17" s="18"/>
      <c r="D17" s="18"/>
      <c r="E17" s="39">
        <f t="shared" si="0"/>
        <v>7</v>
      </c>
      <c r="F17" s="39"/>
      <c r="G17" s="1603"/>
      <c r="H17" s="39"/>
      <c r="I17" s="83">
        <f>'S7  Résultats par org'!U16</f>
        <v>0</v>
      </c>
      <c r="J17" s="89"/>
      <c r="K17" s="83"/>
      <c r="L17" s="1280"/>
    </row>
    <row r="18" spans="1:12" ht="12.75">
      <c r="A18" s="18" t="s">
        <v>598</v>
      </c>
      <c r="B18" s="18"/>
      <c r="C18" s="18"/>
      <c r="D18" s="18"/>
      <c r="E18" s="39">
        <f t="shared" si="0"/>
        <v>8</v>
      </c>
      <c r="F18" s="39"/>
      <c r="G18" s="1603">
        <v>60000</v>
      </c>
      <c r="H18" s="39"/>
      <c r="I18" s="83">
        <f>'S7  Résultats par org'!U17</f>
        <v>173483</v>
      </c>
      <c r="J18" s="89"/>
      <c r="K18" s="83">
        <v>168176</v>
      </c>
      <c r="L18" s="1280"/>
    </row>
    <row r="19" spans="1:12" ht="12.75">
      <c r="A19" s="18" t="s">
        <v>599</v>
      </c>
      <c r="B19" s="18"/>
      <c r="C19" s="18"/>
      <c r="D19" s="18"/>
      <c r="E19" s="39">
        <f t="shared" si="0"/>
        <v>9</v>
      </c>
      <c r="F19" s="39"/>
      <c r="G19" s="1603">
        <v>94700</v>
      </c>
      <c r="H19" s="39"/>
      <c r="I19" s="83">
        <f>'S7  Résultats par org'!U18+'S7  Résultats par org'!U25+'S7  Résultats par org'!U26</f>
        <v>322855</v>
      </c>
      <c r="J19" s="89"/>
      <c r="K19" s="83">
        <v>163491</v>
      </c>
      <c r="L19" s="1280"/>
    </row>
    <row r="20" spans="1:12" ht="12.75">
      <c r="A20" s="18" t="s">
        <v>600</v>
      </c>
      <c r="B20" s="18"/>
      <c r="C20" s="18"/>
      <c r="D20" s="18"/>
      <c r="E20" s="39"/>
      <c r="F20" s="39"/>
      <c r="G20" s="1603"/>
      <c r="H20" s="39"/>
      <c r="J20" s="89"/>
      <c r="L20" s="91"/>
    </row>
    <row r="21" spans="1:12" ht="12.75">
      <c r="A21" s="45" t="s">
        <v>601</v>
      </c>
      <c r="B21" s="45"/>
      <c r="C21" s="45"/>
      <c r="D21" s="45"/>
      <c r="E21" s="39">
        <f>E19+1</f>
        <v>10</v>
      </c>
      <c r="F21" s="46"/>
      <c r="G21" s="1604"/>
      <c r="H21" s="46"/>
      <c r="I21" s="83">
        <f>'S7  Résultats par org'!U28</f>
        <v>0</v>
      </c>
      <c r="J21" s="93"/>
      <c r="K21" s="83">
        <f>'S7  Résultats par org'!E28</f>
        <v>0</v>
      </c>
      <c r="L21" s="18"/>
    </row>
    <row r="22" spans="1:12" ht="12.75" customHeight="1">
      <c r="A22" s="45"/>
      <c r="B22" s="45"/>
      <c r="C22" s="45"/>
      <c r="D22" s="45"/>
      <c r="E22" s="41">
        <f>E21+1</f>
        <v>11</v>
      </c>
      <c r="F22" s="46"/>
      <c r="G22" s="1604">
        <f>SUM(G11:G21)</f>
        <v>6284382</v>
      </c>
      <c r="H22" s="46"/>
      <c r="I22" s="100">
        <f>SUM(I11:I21)</f>
        <v>7454448</v>
      </c>
      <c r="J22" s="95"/>
      <c r="K22" s="100">
        <f>SUM(K11:K21)</f>
        <v>8467544</v>
      </c>
      <c r="L22" s="18"/>
    </row>
    <row r="23" spans="1:12" ht="12.75">
      <c r="A23" s="18"/>
      <c r="B23" s="18"/>
      <c r="C23" s="18"/>
      <c r="D23" s="18"/>
      <c r="E23" s="39"/>
      <c r="F23" s="39"/>
      <c r="G23" s="1603"/>
      <c r="H23" s="39"/>
      <c r="I23" s="87"/>
      <c r="J23" s="96"/>
      <c r="K23" s="87"/>
      <c r="L23" s="18"/>
    </row>
    <row r="24" spans="1:12" ht="12.75">
      <c r="A24" s="20" t="s">
        <v>602</v>
      </c>
      <c r="B24" s="20"/>
      <c r="C24" s="20"/>
      <c r="D24" s="20"/>
      <c r="E24" s="39"/>
      <c r="F24" s="39"/>
      <c r="G24" s="1603"/>
      <c r="H24" s="39"/>
      <c r="I24" s="83"/>
      <c r="J24" s="84"/>
      <c r="K24" s="83"/>
      <c r="L24" s="18"/>
    </row>
    <row r="25" spans="1:12" ht="12.75">
      <c r="A25" s="1" t="s">
        <v>603</v>
      </c>
      <c r="E25" s="39">
        <f>E22+1</f>
        <v>12</v>
      </c>
      <c r="F25" s="39"/>
      <c r="G25" s="1603">
        <v>1387450</v>
      </c>
      <c r="H25" s="39"/>
      <c r="I25" s="83">
        <f>'S7  Résultats par org'!U32</f>
        <v>1490553</v>
      </c>
      <c r="J25" s="85"/>
      <c r="K25" s="83">
        <v>1322517</v>
      </c>
      <c r="L25" s="89"/>
    </row>
    <row r="26" spans="1:12" ht="12.75">
      <c r="A26" s="1" t="s">
        <v>604</v>
      </c>
      <c r="E26" s="39">
        <f aca="true" t="shared" si="1" ref="E26:E35">E25+1</f>
        <v>13</v>
      </c>
      <c r="F26" s="39"/>
      <c r="G26" s="1603">
        <v>144290</v>
      </c>
      <c r="H26" s="39"/>
      <c r="I26" s="83">
        <f>'S7  Résultats par org'!U33</f>
        <v>136226</v>
      </c>
      <c r="J26" s="85"/>
      <c r="K26" s="83">
        <v>239358</v>
      </c>
      <c r="L26" s="89"/>
    </row>
    <row r="27" spans="1:12" ht="12.75">
      <c r="A27" s="1" t="s">
        <v>605</v>
      </c>
      <c r="E27" s="39">
        <f t="shared" si="1"/>
        <v>14</v>
      </c>
      <c r="F27" s="39"/>
      <c r="G27" s="1603">
        <v>173557</v>
      </c>
      <c r="H27" s="39"/>
      <c r="I27" s="83">
        <f>'S7  Résultats par org'!U34</f>
        <v>312593</v>
      </c>
      <c r="J27" s="85"/>
      <c r="K27" s="83">
        <v>315043</v>
      </c>
      <c r="L27" s="89"/>
    </row>
    <row r="28" spans="1:12" ht="12.75">
      <c r="A28" s="1" t="s">
        <v>606</v>
      </c>
      <c r="E28" s="39">
        <f t="shared" si="1"/>
        <v>15</v>
      </c>
      <c r="F28" s="39"/>
      <c r="G28" s="1603">
        <v>2198104</v>
      </c>
      <c r="H28" s="39"/>
      <c r="I28" s="83">
        <f>'S7  Résultats par org'!U35</f>
        <v>2656089</v>
      </c>
      <c r="J28" s="85"/>
      <c r="K28" s="83">
        <v>2546713</v>
      </c>
      <c r="L28" s="89"/>
    </row>
    <row r="29" spans="1:12" ht="12.75">
      <c r="A29" s="1" t="s">
        <v>607</v>
      </c>
      <c r="E29" s="39">
        <f t="shared" si="1"/>
        <v>16</v>
      </c>
      <c r="F29" s="39"/>
      <c r="G29" s="1603"/>
      <c r="H29" s="39"/>
      <c r="I29" s="83">
        <f>'S7  Résultats par org'!U36</f>
        <v>0</v>
      </c>
      <c r="J29" s="85"/>
      <c r="K29" s="83"/>
      <c r="L29" s="89"/>
    </row>
    <row r="30" spans="1:12" ht="12.75">
      <c r="A30" s="1" t="s">
        <v>1011</v>
      </c>
      <c r="E30" s="39">
        <f t="shared" si="1"/>
        <v>17</v>
      </c>
      <c r="F30" s="39"/>
      <c r="G30" s="1603">
        <v>1734164</v>
      </c>
      <c r="H30" s="39"/>
      <c r="I30" s="83">
        <f>'S7  Résultats par org'!U37</f>
        <v>1894468</v>
      </c>
      <c r="J30" s="85"/>
      <c r="K30" s="83">
        <v>1607432</v>
      </c>
      <c r="L30" s="89"/>
    </row>
    <row r="31" spans="1:12" ht="12.75">
      <c r="A31" s="18" t="s">
        <v>1012</v>
      </c>
      <c r="B31" s="18"/>
      <c r="C31" s="18"/>
      <c r="D31" s="18"/>
      <c r="E31" s="39">
        <f t="shared" si="1"/>
        <v>18</v>
      </c>
      <c r="F31" s="39"/>
      <c r="G31" s="1603">
        <v>384329</v>
      </c>
      <c r="H31" s="39"/>
      <c r="I31" s="88">
        <f>'S7  Résultats par org'!U38</f>
        <v>386651</v>
      </c>
      <c r="J31" s="89"/>
      <c r="K31" s="88">
        <v>398858</v>
      </c>
      <c r="L31" s="89"/>
    </row>
    <row r="32" spans="1:12" ht="12.75">
      <c r="A32" s="18" t="s">
        <v>1013</v>
      </c>
      <c r="B32" s="18"/>
      <c r="C32" s="18"/>
      <c r="D32" s="18"/>
      <c r="E32" s="39">
        <f t="shared" si="1"/>
        <v>19</v>
      </c>
      <c r="F32" s="39"/>
      <c r="G32" s="1603"/>
      <c r="H32" s="39"/>
      <c r="I32" s="88">
        <f>'S7  Résultats par org'!U39</f>
        <v>0</v>
      </c>
      <c r="J32" s="89"/>
      <c r="K32" s="88">
        <f>'S7  Résultats par org'!E39</f>
        <v>0</v>
      </c>
      <c r="L32" s="89"/>
    </row>
    <row r="33" spans="1:12" ht="12.75">
      <c r="A33" s="18" t="s">
        <v>1014</v>
      </c>
      <c r="B33" s="18"/>
      <c r="C33" s="18"/>
      <c r="D33" s="18"/>
      <c r="E33" s="39">
        <f t="shared" si="1"/>
        <v>20</v>
      </c>
      <c r="F33" s="39"/>
      <c r="G33" s="1603">
        <v>269835</v>
      </c>
      <c r="H33" s="39"/>
      <c r="I33" s="88">
        <f>'S7  Résultats par org'!U40</f>
        <v>391691</v>
      </c>
      <c r="J33" s="89"/>
      <c r="K33" s="88">
        <v>234930</v>
      </c>
      <c r="L33" s="89"/>
    </row>
    <row r="34" spans="1:12" ht="12.75" customHeight="1">
      <c r="A34" s="98"/>
      <c r="B34" s="98"/>
      <c r="C34" s="98"/>
      <c r="D34" s="98"/>
      <c r="E34" s="41">
        <f t="shared" si="1"/>
        <v>21</v>
      </c>
      <c r="F34" s="41"/>
      <c r="G34" s="1605">
        <f>SUM(G25:G33)</f>
        <v>6291729</v>
      </c>
      <c r="H34" s="41"/>
      <c r="I34" s="100">
        <f>SUM(I25:I33)</f>
        <v>7268271</v>
      </c>
      <c r="J34" s="101"/>
      <c r="K34" s="100">
        <f>SUM(K25:K33)</f>
        <v>6664851</v>
      </c>
      <c r="L34" s="18"/>
    </row>
    <row r="35" spans="1:12" ht="12.75" customHeight="1">
      <c r="A35" s="103" t="s">
        <v>1015</v>
      </c>
      <c r="B35" s="103"/>
      <c r="C35" s="103"/>
      <c r="D35" s="103"/>
      <c r="E35" s="41">
        <f t="shared" si="1"/>
        <v>22</v>
      </c>
      <c r="F35" s="41"/>
      <c r="G35" s="1606">
        <f>G22-G34</f>
        <v>-7347</v>
      </c>
      <c r="H35" s="41"/>
      <c r="I35" s="104">
        <f>I22-I34</f>
        <v>186177</v>
      </c>
      <c r="J35" s="105"/>
      <c r="K35" s="104">
        <f>K22-K34</f>
        <v>1802693</v>
      </c>
      <c r="L35" s="765"/>
    </row>
    <row r="36" spans="1:12" ht="12.75" customHeight="1">
      <c r="A36" s="50"/>
      <c r="B36" s="50"/>
      <c r="C36" s="50"/>
      <c r="D36" s="50"/>
      <c r="E36" s="42"/>
      <c r="F36" s="42"/>
      <c r="G36" s="1607"/>
      <c r="H36" s="42"/>
      <c r="I36" s="106"/>
      <c r="J36" s="89"/>
      <c r="K36" s="107"/>
      <c r="L36" s="18"/>
    </row>
    <row r="37" spans="1:13" ht="12.75">
      <c r="A37" s="28" t="s">
        <v>1016</v>
      </c>
      <c r="B37" s="28"/>
      <c r="C37" s="28"/>
      <c r="D37" s="28"/>
      <c r="E37" s="42">
        <f>E35+1</f>
        <v>23</v>
      </c>
      <c r="F37" s="42"/>
      <c r="G37" s="1608">
        <v>11200000</v>
      </c>
      <c r="H37" s="42"/>
      <c r="I37" s="473">
        <v>11224045</v>
      </c>
      <c r="J37" s="89"/>
      <c r="K37" s="1600">
        <v>9421352</v>
      </c>
      <c r="L37" s="765"/>
      <c r="M37" s="1595"/>
    </row>
    <row r="38" spans="1:13" ht="12.75">
      <c r="A38" s="52" t="s">
        <v>97</v>
      </c>
      <c r="B38" s="52"/>
      <c r="C38" s="52"/>
      <c r="D38" s="52"/>
      <c r="E38" s="46">
        <f>E37+1</f>
        <v>24</v>
      </c>
      <c r="F38" s="46"/>
      <c r="G38" s="1604"/>
      <c r="H38" s="46"/>
      <c r="I38" s="1601"/>
      <c r="J38" s="111"/>
      <c r="K38" s="1609"/>
      <c r="L38" s="18"/>
      <c r="M38" s="1595"/>
    </row>
    <row r="39" spans="1:12" ht="12.75">
      <c r="A39" s="28" t="s">
        <v>1017</v>
      </c>
      <c r="B39" s="28"/>
      <c r="C39" s="28"/>
      <c r="D39" s="28"/>
      <c r="E39" s="42"/>
      <c r="F39" s="42"/>
      <c r="G39" s="1608"/>
      <c r="H39" s="42"/>
      <c r="I39" s="113"/>
      <c r="J39" s="114"/>
      <c r="K39" s="107"/>
      <c r="L39" s="18"/>
    </row>
    <row r="40" spans="1:12" ht="12.75">
      <c r="A40" s="52" t="s">
        <v>1018</v>
      </c>
      <c r="B40" s="52"/>
      <c r="C40" s="52"/>
      <c r="D40" s="52"/>
      <c r="E40" s="46">
        <f>E38+1</f>
        <v>25</v>
      </c>
      <c r="F40" s="46"/>
      <c r="G40" s="1601">
        <f>G37+G38</f>
        <v>11200000</v>
      </c>
      <c r="H40" s="46"/>
      <c r="I40" s="1601">
        <f>I37+I38</f>
        <v>11224045</v>
      </c>
      <c r="J40" s="111">
        <f>J37+J38</f>
        <v>0</v>
      </c>
      <c r="K40" s="1601">
        <f>K37+K38</f>
        <v>9421352</v>
      </c>
      <c r="L40" s="18"/>
    </row>
    <row r="41" spans="1:12" ht="12.75">
      <c r="A41" s="50" t="s">
        <v>246</v>
      </c>
      <c r="B41" s="28"/>
      <c r="C41" s="28"/>
      <c r="D41" s="28"/>
      <c r="E41" s="42"/>
      <c r="F41" s="42"/>
      <c r="G41" s="1608"/>
      <c r="H41" s="42"/>
      <c r="I41" s="113"/>
      <c r="J41" s="114"/>
      <c r="K41" s="113"/>
      <c r="L41" s="18"/>
    </row>
    <row r="42" spans="1:12" ht="12.75" customHeight="1" thickBot="1">
      <c r="A42" s="1359" t="s">
        <v>547</v>
      </c>
      <c r="B42" s="118"/>
      <c r="C42" s="118"/>
      <c r="D42" s="118"/>
      <c r="E42" s="119">
        <f>E40+1</f>
        <v>26</v>
      </c>
      <c r="F42" s="119"/>
      <c r="G42" s="1602">
        <f>G35+G40</f>
        <v>11192653</v>
      </c>
      <c r="H42" s="119"/>
      <c r="I42" s="1602">
        <f>I35+I40</f>
        <v>11410222</v>
      </c>
      <c r="J42" s="121"/>
      <c r="K42" s="1602">
        <f>K35+K40</f>
        <v>11224045</v>
      </c>
      <c r="L42" s="18"/>
    </row>
    <row r="43" spans="1:12" ht="12.75" customHeight="1">
      <c r="A43" s="48"/>
      <c r="B43" s="48"/>
      <c r="C43" s="48"/>
      <c r="D43" s="48"/>
      <c r="E43" s="42"/>
      <c r="F43" s="42"/>
      <c r="G43" s="42"/>
      <c r="H43" s="42"/>
      <c r="I43" s="123"/>
      <c r="J43" s="89"/>
      <c r="K43" s="89"/>
      <c r="L43" s="18"/>
    </row>
    <row r="44" spans="1:5" ht="12.75">
      <c r="A44" s="126" t="s">
        <v>92</v>
      </c>
      <c r="B44" s="1555"/>
      <c r="C44" s="1555"/>
      <c r="D44" s="696"/>
      <c r="E44" s="1556"/>
    </row>
    <row r="45" spans="1:11" ht="14.25" customHeight="1">
      <c r="A45" s="1733" t="s">
        <v>93</v>
      </c>
      <c r="B45" s="1734"/>
      <c r="C45" s="1734"/>
      <c r="D45" s="1734"/>
      <c r="E45" s="1734"/>
      <c r="F45" s="1734"/>
      <c r="G45" s="1734"/>
      <c r="H45" s="1734"/>
      <c r="I45" s="1734"/>
      <c r="J45" s="1734"/>
      <c r="K45" s="1734"/>
    </row>
    <row r="46" spans="1:11" ht="12.75" customHeight="1">
      <c r="A46" s="1734"/>
      <c r="B46" s="1734"/>
      <c r="C46" s="1734"/>
      <c r="D46" s="1734"/>
      <c r="E46" s="1734"/>
      <c r="F46" s="1734"/>
      <c r="G46" s="1734"/>
      <c r="H46" s="1734"/>
      <c r="I46" s="1734"/>
      <c r="J46" s="1734"/>
      <c r="K46" s="1734"/>
    </row>
  </sheetData>
  <sheetProtection/>
  <mergeCells count="6">
    <mergeCell ref="B5:G5"/>
    <mergeCell ref="A45:K46"/>
    <mergeCell ref="B6:B8"/>
    <mergeCell ref="C6:C8"/>
    <mergeCell ref="D6:D8"/>
    <mergeCell ref="I7:K7"/>
  </mergeCells>
  <printOptions/>
  <pageMargins left="0.3937007874015748" right="0.3937007874015748" top="0.5905511811023623" bottom="0.3937007874015748" header="0.3937007874015748" footer="0.3937007874015748"/>
  <pageSetup horizontalDpi="600" verticalDpi="600" orientation="portrait" scale="95" r:id="rId1"/>
  <headerFooter alignWithMargins="0">
    <oddHeader>&amp;L&amp;9Organisme ________________________________________&amp;R&amp;9Code géographique ____________</oddHeader>
    <oddFooter>&amp;LS18</oddFooter>
  </headerFooter>
</worksheet>
</file>

<file path=xl/worksheets/sheet15.xml><?xml version="1.0" encoding="utf-8"?>
<worksheet xmlns="http://schemas.openxmlformats.org/spreadsheetml/2006/main" xmlns:r="http://schemas.openxmlformats.org/officeDocument/2006/relationships">
  <sheetPr codeName="Feuil5"/>
  <dimension ref="A1:N51"/>
  <sheetViews>
    <sheetView zoomScalePageLayoutView="0" workbookViewId="0" topLeftCell="A28">
      <selection activeCell="G36" sqref="G36"/>
    </sheetView>
  </sheetViews>
  <sheetFormatPr defaultColWidth="11.421875" defaultRowHeight="12.75"/>
  <cols>
    <col min="1" max="1" width="47.7109375" style="1" customWidth="1"/>
    <col min="2" max="2" width="1.28515625" style="1" customWidth="1"/>
    <col min="3" max="3" width="1.421875" style="1" customWidth="1"/>
    <col min="4" max="4" width="0.9921875" style="1" customWidth="1"/>
    <col min="5" max="5" width="2.28125" style="1" customWidth="1"/>
    <col min="6" max="6" width="1.1484375" style="1" customWidth="1"/>
    <col min="7" max="7" width="15.7109375" style="1" customWidth="1"/>
    <col min="8" max="9" width="1.28515625" style="1" customWidth="1"/>
    <col min="10" max="10" width="15.7109375" style="1" customWidth="1"/>
    <col min="11" max="11" width="1.421875" style="1" customWidth="1"/>
    <col min="12" max="12" width="1.28515625" style="1" customWidth="1"/>
    <col min="13" max="13" width="15.7109375" style="1" customWidth="1"/>
    <col min="14" max="14" width="1.28515625" style="1" customWidth="1"/>
    <col min="15" max="16384" width="11.421875" style="1" customWidth="1"/>
  </cols>
  <sheetData>
    <row r="1" spans="1:13" ht="12.75">
      <c r="A1" s="62"/>
      <c r="B1" s="62"/>
      <c r="C1" s="62"/>
      <c r="D1" s="62"/>
      <c r="E1" s="62"/>
      <c r="F1" s="62"/>
      <c r="G1" s="62"/>
      <c r="H1" s="63"/>
      <c r="I1" s="63"/>
      <c r="J1" s="64"/>
      <c r="K1" s="64"/>
      <c r="L1" s="64"/>
      <c r="M1" s="65"/>
    </row>
    <row r="2" spans="1:13" ht="12.75">
      <c r="A2" s="66"/>
      <c r="B2" s="66"/>
      <c r="C2" s="66"/>
      <c r="D2" s="66"/>
      <c r="E2" s="66"/>
      <c r="F2" s="66"/>
      <c r="G2" s="66"/>
      <c r="H2" s="63"/>
      <c r="I2" s="63"/>
      <c r="J2" s="64"/>
      <c r="K2" s="64"/>
      <c r="L2" s="64"/>
      <c r="M2" s="65"/>
    </row>
    <row r="3" spans="1:13" ht="12.75">
      <c r="A3" s="67" t="s">
        <v>95</v>
      </c>
      <c r="B3" s="67"/>
      <c r="C3" s="67"/>
      <c r="D3" s="67"/>
      <c r="E3" s="67"/>
      <c r="F3" s="67"/>
      <c r="G3" s="67"/>
      <c r="H3" s="63"/>
      <c r="I3" s="63"/>
      <c r="J3" s="64"/>
      <c r="K3" s="64"/>
      <c r="L3" s="64"/>
      <c r="M3" s="65"/>
    </row>
    <row r="4" spans="1:13" ht="12.75">
      <c r="A4" s="68" t="s">
        <v>1047</v>
      </c>
      <c r="B4" s="68"/>
      <c r="C4" s="68"/>
      <c r="D4" s="68"/>
      <c r="E4" s="68"/>
      <c r="F4" s="68"/>
      <c r="G4" s="68"/>
      <c r="H4" s="69"/>
      <c r="I4" s="69"/>
      <c r="J4" s="70"/>
      <c r="K4" s="70"/>
      <c r="L4" s="70"/>
      <c r="M4" s="71"/>
    </row>
    <row r="5" spans="1:13" ht="12.75">
      <c r="A5" s="68"/>
      <c r="B5" s="68"/>
      <c r="C5" s="68"/>
      <c r="D5" s="68"/>
      <c r="E5" s="68"/>
      <c r="F5" s="68"/>
      <c r="G5" s="68"/>
      <c r="H5" s="69"/>
      <c r="I5" s="69"/>
      <c r="J5" s="70"/>
      <c r="K5" s="70"/>
      <c r="L5" s="70"/>
      <c r="M5" s="71"/>
    </row>
    <row r="6" spans="1:13" ht="54.75" customHeight="1">
      <c r="A6" s="30"/>
      <c r="B6" s="1705"/>
      <c r="C6" s="1707"/>
      <c r="D6" s="1707"/>
      <c r="E6" s="30"/>
      <c r="F6" s="30"/>
      <c r="G6" s="30"/>
      <c r="H6" s="281"/>
      <c r="I6" s="281"/>
      <c r="J6" s="55"/>
      <c r="K6" s="55"/>
      <c r="L6" s="55"/>
      <c r="M6" s="528"/>
    </row>
    <row r="7" spans="1:14" ht="12.75" customHeight="1">
      <c r="A7" s="30"/>
      <c r="B7" s="1705"/>
      <c r="C7" s="1707"/>
      <c r="D7" s="1707"/>
      <c r="E7" s="30"/>
      <c r="F7" s="30"/>
      <c r="G7" s="1524" t="s">
        <v>846</v>
      </c>
      <c r="H7" s="1360"/>
      <c r="I7" s="1492"/>
      <c r="J7" s="1708" t="s">
        <v>1050</v>
      </c>
      <c r="K7" s="1708"/>
      <c r="L7" s="1709"/>
      <c r="M7" s="1709"/>
      <c r="N7" s="1384"/>
    </row>
    <row r="8" spans="1:14" ht="15" customHeight="1" thickBot="1">
      <c r="A8" s="14"/>
      <c r="B8" s="1706"/>
      <c r="C8" s="1706"/>
      <c r="D8" s="1706"/>
      <c r="E8" s="14"/>
      <c r="F8" s="14"/>
      <c r="G8" s="74" t="s">
        <v>1048</v>
      </c>
      <c r="H8" s="75"/>
      <c r="I8" s="75"/>
      <c r="J8" s="74">
        <v>2009</v>
      </c>
      <c r="K8" s="74"/>
      <c r="L8" s="75"/>
      <c r="M8" s="74" t="s">
        <v>1049</v>
      </c>
      <c r="N8" s="75"/>
    </row>
    <row r="9" spans="8:13" ht="12.75">
      <c r="H9" s="529"/>
      <c r="I9" s="529"/>
      <c r="J9" s="530"/>
      <c r="K9" s="530"/>
      <c r="L9" s="530"/>
      <c r="M9" s="531"/>
    </row>
    <row r="10" spans="1:14" ht="12.75">
      <c r="A10" s="44" t="s">
        <v>23</v>
      </c>
      <c r="B10" s="44"/>
      <c r="C10" s="44"/>
      <c r="D10" s="44"/>
      <c r="E10" s="283">
        <v>1</v>
      </c>
      <c r="F10" s="44"/>
      <c r="G10" s="532">
        <f>'S18  État résultats '!G35</f>
        <v>-7347</v>
      </c>
      <c r="H10" s="45"/>
      <c r="I10" s="45"/>
      <c r="J10" s="533">
        <f>'S18  État résultats '!$I$35</f>
        <v>186177</v>
      </c>
      <c r="K10" s="533"/>
      <c r="L10" s="534"/>
      <c r="M10" s="533">
        <f>'S18  État résultats '!K35</f>
        <v>1802693</v>
      </c>
      <c r="N10" s="45"/>
    </row>
    <row r="11" spans="1:13" ht="12.75">
      <c r="A11" s="50"/>
      <c r="B11" s="50"/>
      <c r="C11" s="50"/>
      <c r="D11" s="50"/>
      <c r="E11" s="282"/>
      <c r="F11" s="50"/>
      <c r="G11" s="535"/>
      <c r="J11" s="536"/>
      <c r="K11" s="536"/>
      <c r="L11" s="537"/>
      <c r="M11" s="536"/>
    </row>
    <row r="12" spans="1:13" ht="12.75">
      <c r="A12" s="30" t="s">
        <v>24</v>
      </c>
      <c r="B12" s="30"/>
      <c r="C12" s="30"/>
      <c r="D12" s="30"/>
      <c r="E12" s="282"/>
      <c r="F12" s="30"/>
      <c r="G12" s="538"/>
      <c r="J12" s="539"/>
      <c r="K12" s="539"/>
      <c r="L12" s="72"/>
      <c r="M12" s="539"/>
    </row>
    <row r="13" spans="1:13" ht="12.75">
      <c r="A13" s="30"/>
      <c r="B13" s="30"/>
      <c r="C13" s="30"/>
      <c r="D13" s="30"/>
      <c r="E13" s="282"/>
      <c r="F13" s="30"/>
      <c r="G13" s="538"/>
      <c r="J13" s="539"/>
      <c r="K13" s="539"/>
      <c r="L13" s="72"/>
      <c r="M13" s="539"/>
    </row>
    <row r="14" spans="1:14" ht="12.75">
      <c r="A14" s="30" t="s">
        <v>25</v>
      </c>
      <c r="B14" s="30"/>
      <c r="C14" s="30"/>
      <c r="D14" s="30"/>
      <c r="E14" s="282">
        <f>E10+1</f>
        <v>2</v>
      </c>
      <c r="F14" s="553" t="s">
        <v>666</v>
      </c>
      <c r="G14" s="538">
        <v>89187</v>
      </c>
      <c r="H14" s="596" t="s">
        <v>667</v>
      </c>
      <c r="I14" s="553" t="s">
        <v>666</v>
      </c>
      <c r="J14" s="117">
        <f>'S10  Var. dette nette par org.'!$R$15</f>
        <v>1040981</v>
      </c>
      <c r="K14" s="596" t="s">
        <v>667</v>
      </c>
      <c r="L14" s="553" t="s">
        <v>666</v>
      </c>
      <c r="M14" s="117">
        <v>809286</v>
      </c>
      <c r="N14" s="596" t="s">
        <v>667</v>
      </c>
    </row>
    <row r="15" spans="1:13" ht="12.75">
      <c r="A15" s="30"/>
      <c r="B15" s="30"/>
      <c r="C15" s="30"/>
      <c r="D15" s="30"/>
      <c r="E15" s="282"/>
      <c r="F15" s="30"/>
      <c r="G15" s="538"/>
      <c r="J15" s="117"/>
      <c r="K15" s="117"/>
      <c r="L15" s="72"/>
      <c r="M15" s="117"/>
    </row>
    <row r="16" spans="1:13" ht="12.75">
      <c r="A16" s="30" t="s">
        <v>26</v>
      </c>
      <c r="B16" s="30"/>
      <c r="C16" s="30"/>
      <c r="D16" s="30"/>
      <c r="E16" s="282">
        <f>E14+1</f>
        <v>3</v>
      </c>
      <c r="F16" s="30"/>
      <c r="G16" s="538"/>
      <c r="J16" s="117"/>
      <c r="K16" s="117"/>
      <c r="L16" s="72"/>
      <c r="M16" s="117"/>
    </row>
    <row r="17" spans="1:13" ht="12.75">
      <c r="A17" s="30"/>
      <c r="B17" s="30"/>
      <c r="C17" s="30"/>
      <c r="D17" s="30"/>
      <c r="E17" s="282"/>
      <c r="F17" s="30"/>
      <c r="G17" s="538"/>
      <c r="J17" s="117"/>
      <c r="K17" s="117"/>
      <c r="L17" s="72"/>
      <c r="M17" s="117"/>
    </row>
    <row r="18" spans="1:13" ht="12.75">
      <c r="A18" s="28" t="s">
        <v>27</v>
      </c>
      <c r="B18" s="28"/>
      <c r="C18" s="28"/>
      <c r="D18" s="28"/>
      <c r="E18" s="282">
        <f>E16+1</f>
        <v>4</v>
      </c>
      <c r="F18" s="28"/>
      <c r="G18" s="290">
        <v>512397</v>
      </c>
      <c r="J18" s="117">
        <f>'S10  Var. dette nette par org.'!$R$19</f>
        <v>701886</v>
      </c>
      <c r="K18" s="117"/>
      <c r="L18" s="72"/>
      <c r="M18" s="117">
        <v>546448</v>
      </c>
    </row>
    <row r="19" spans="1:13" ht="12.75" customHeight="1">
      <c r="A19" s="48"/>
      <c r="B19" s="48"/>
      <c r="C19" s="48"/>
      <c r="D19" s="48"/>
      <c r="E19" s="282"/>
      <c r="F19" s="48"/>
      <c r="G19" s="541"/>
      <c r="J19" s="117"/>
      <c r="K19" s="117"/>
      <c r="L19" s="72"/>
      <c r="M19" s="117"/>
    </row>
    <row r="20" spans="1:13" ht="12.75">
      <c r="A20" s="28" t="s">
        <v>28</v>
      </c>
      <c r="B20" s="28"/>
      <c r="C20" s="28"/>
      <c r="D20" s="28"/>
      <c r="E20" s="282">
        <f>E18+1</f>
        <v>5</v>
      </c>
      <c r="F20" s="28"/>
      <c r="G20" s="290"/>
      <c r="J20" s="117">
        <f>'S10  Var. dette nette par org.'!$R$21</f>
        <v>284</v>
      </c>
      <c r="K20" s="117"/>
      <c r="L20" s="72"/>
      <c r="M20" s="117"/>
    </row>
    <row r="21" spans="1:13" ht="12.75">
      <c r="A21" s="28"/>
      <c r="B21" s="28"/>
      <c r="C21" s="28"/>
      <c r="D21" s="28"/>
      <c r="E21" s="282"/>
      <c r="F21" s="28"/>
      <c r="G21" s="290"/>
      <c r="J21" s="107"/>
      <c r="K21" s="107"/>
      <c r="L21" s="537"/>
      <c r="M21" s="107"/>
    </row>
    <row r="22" spans="1:13" ht="12.75">
      <c r="A22" s="45" t="s">
        <v>218</v>
      </c>
      <c r="B22" s="45"/>
      <c r="C22" s="45"/>
      <c r="D22" s="45"/>
      <c r="E22" s="282">
        <f>E20+1</f>
        <v>6</v>
      </c>
      <c r="F22" s="45"/>
      <c r="G22" s="47"/>
      <c r="I22" s="45"/>
      <c r="J22" s="112"/>
      <c r="K22" s="112"/>
      <c r="L22" s="534"/>
      <c r="M22" s="112"/>
    </row>
    <row r="23" spans="1:14" ht="12.75" customHeight="1">
      <c r="A23" s="45"/>
      <c r="B23" s="45"/>
      <c r="C23" s="45"/>
      <c r="D23" s="45"/>
      <c r="E23" s="427">
        <f>E22+1</f>
        <v>7</v>
      </c>
      <c r="F23" s="45"/>
      <c r="G23" s="47">
        <f>G16+G18+G20+G22-G14</f>
        <v>423210</v>
      </c>
      <c r="H23" s="32"/>
      <c r="I23" s="45"/>
      <c r="J23" s="112">
        <f>J16+J18+J20+J22-J14</f>
        <v>-338811</v>
      </c>
      <c r="K23" s="112"/>
      <c r="L23" s="534"/>
      <c r="M23" s="112">
        <f>M16+M18+M20+M22-M14</f>
        <v>-262838</v>
      </c>
      <c r="N23" s="32"/>
    </row>
    <row r="24" spans="1:13" ht="12.75" customHeight="1">
      <c r="A24" s="18"/>
      <c r="B24" s="18"/>
      <c r="C24" s="18"/>
      <c r="D24" s="18"/>
      <c r="E24" s="282"/>
      <c r="F24" s="18"/>
      <c r="G24" s="38"/>
      <c r="J24" s="107"/>
      <c r="K24" s="107"/>
      <c r="L24" s="537"/>
      <c r="M24" s="107"/>
    </row>
    <row r="25" spans="1:13" ht="12.75" customHeight="1">
      <c r="A25" s="18" t="s">
        <v>219</v>
      </c>
      <c r="B25" s="18"/>
      <c r="C25" s="18"/>
      <c r="D25" s="18"/>
      <c r="E25" s="282">
        <f>E23+1</f>
        <v>8</v>
      </c>
      <c r="F25" s="18"/>
      <c r="G25" s="38"/>
      <c r="J25" s="107"/>
      <c r="K25" s="107"/>
      <c r="L25" s="537"/>
      <c r="M25" s="107"/>
    </row>
    <row r="26" spans="1:13" ht="12.75" customHeight="1">
      <c r="A26" s="18"/>
      <c r="B26" s="18"/>
      <c r="C26" s="18"/>
      <c r="D26" s="18"/>
      <c r="E26" s="282"/>
      <c r="F26" s="18"/>
      <c r="G26" s="38"/>
      <c r="J26" s="107"/>
      <c r="K26" s="107"/>
      <c r="L26" s="537"/>
      <c r="M26" s="107"/>
    </row>
    <row r="27" spans="1:13" ht="12.75">
      <c r="A27" s="1" t="s">
        <v>220</v>
      </c>
      <c r="E27" s="282">
        <f>E25+1</f>
        <v>9</v>
      </c>
      <c r="G27" s="26"/>
      <c r="J27" s="228"/>
      <c r="K27" s="228"/>
      <c r="L27" s="405"/>
      <c r="M27" s="228"/>
    </row>
    <row r="28" spans="1:13" ht="12.75">
      <c r="A28" s="18"/>
      <c r="B28" s="18"/>
      <c r="C28" s="18"/>
      <c r="D28" s="18"/>
      <c r="E28" s="282"/>
      <c r="F28" s="18"/>
      <c r="G28" s="38"/>
      <c r="J28" s="107"/>
      <c r="K28" s="107"/>
      <c r="L28" s="537"/>
      <c r="M28" s="107"/>
    </row>
    <row r="29" spans="1:13" ht="12.75">
      <c r="A29" s="18" t="s">
        <v>221</v>
      </c>
      <c r="B29" s="18"/>
      <c r="C29" s="18"/>
      <c r="D29" s="18"/>
      <c r="E29" s="282">
        <f>E27+1</f>
        <v>10</v>
      </c>
      <c r="F29" s="18"/>
      <c r="G29" s="38">
        <v>-28500</v>
      </c>
      <c r="J29" s="117">
        <f>'S10  Var. dette nette par org.'!$R$30</f>
        <v>-29600</v>
      </c>
      <c r="K29" s="117"/>
      <c r="L29" s="72"/>
      <c r="M29" s="117">
        <v>22891</v>
      </c>
    </row>
    <row r="30" spans="1:14" ht="12.75" customHeight="1">
      <c r="A30" s="103"/>
      <c r="B30" s="103"/>
      <c r="C30" s="103"/>
      <c r="D30" s="103"/>
      <c r="E30" s="427">
        <f>E29+1</f>
        <v>11</v>
      </c>
      <c r="F30" s="103"/>
      <c r="G30" s="245">
        <f>SUM(G25:G29)</f>
        <v>-28500</v>
      </c>
      <c r="H30" s="32"/>
      <c r="I30" s="32"/>
      <c r="J30" s="245">
        <f>SUM(J25:J29)</f>
        <v>-29600</v>
      </c>
      <c r="K30" s="245"/>
      <c r="L30" s="309"/>
      <c r="M30" s="245">
        <f>SUM(M25:M29)</f>
        <v>22891</v>
      </c>
      <c r="N30" s="32"/>
    </row>
    <row r="31" spans="1:13" ht="12.75" customHeight="1">
      <c r="A31" s="50" t="s">
        <v>222</v>
      </c>
      <c r="B31" s="50"/>
      <c r="C31" s="50"/>
      <c r="D31" s="50"/>
      <c r="E31" s="282"/>
      <c r="F31" s="50"/>
      <c r="G31" s="535"/>
      <c r="J31" s="117"/>
      <c r="K31" s="117"/>
      <c r="L31" s="72"/>
      <c r="M31" s="117"/>
    </row>
    <row r="32" spans="1:14" ht="12.75" customHeight="1">
      <c r="A32" s="44" t="s">
        <v>223</v>
      </c>
      <c r="B32" s="44"/>
      <c r="C32" s="44"/>
      <c r="D32" s="44"/>
      <c r="E32" s="283">
        <f>E30+1</f>
        <v>12</v>
      </c>
      <c r="F32" s="44"/>
      <c r="G32" s="532">
        <f>G10+G23+G30</f>
        <v>387363</v>
      </c>
      <c r="H32" s="45"/>
      <c r="I32" s="45"/>
      <c r="J32" s="542">
        <f>J10+J23+J30</f>
        <v>-182234</v>
      </c>
      <c r="K32" s="542"/>
      <c r="L32" s="406"/>
      <c r="M32" s="542">
        <f>M10+M23+M30</f>
        <v>1562746</v>
      </c>
      <c r="N32" s="45"/>
    </row>
    <row r="33" spans="1:13" ht="12.75" customHeight="1">
      <c r="A33" s="50"/>
      <c r="B33" s="50"/>
      <c r="C33" s="50"/>
      <c r="D33" s="50"/>
      <c r="E33" s="282"/>
      <c r="F33" s="50"/>
      <c r="G33" s="535"/>
      <c r="J33" s="117"/>
      <c r="K33" s="117"/>
      <c r="L33" s="72"/>
      <c r="M33" s="107"/>
    </row>
    <row r="34" spans="1:13" ht="12.75">
      <c r="A34" s="28" t="s">
        <v>1370</v>
      </c>
      <c r="B34" s="28"/>
      <c r="C34" s="28"/>
      <c r="D34" s="28"/>
      <c r="F34" s="28"/>
      <c r="G34" s="290"/>
      <c r="J34" s="117"/>
      <c r="K34" s="117"/>
      <c r="L34" s="72"/>
      <c r="M34" s="107"/>
    </row>
    <row r="35" spans="1:13" ht="12.75">
      <c r="A35" s="28" t="s">
        <v>1091</v>
      </c>
      <c r="B35" s="28"/>
      <c r="C35" s="28"/>
      <c r="D35" s="28"/>
      <c r="E35" s="282">
        <f>E32+1</f>
        <v>13</v>
      </c>
      <c r="F35" s="28"/>
      <c r="G35" s="290">
        <v>-3495000</v>
      </c>
      <c r="J35" s="117">
        <v>-3455221</v>
      </c>
      <c r="K35" s="117"/>
      <c r="L35" s="72"/>
      <c r="M35" s="107">
        <v>-5017967</v>
      </c>
    </row>
    <row r="36" spans="1:14" ht="12.75">
      <c r="A36" s="52" t="s">
        <v>97</v>
      </c>
      <c r="B36" s="52"/>
      <c r="C36" s="52"/>
      <c r="D36" s="52"/>
      <c r="E36" s="283">
        <f>E35+1</f>
        <v>14</v>
      </c>
      <c r="F36" s="52"/>
      <c r="G36" s="293"/>
      <c r="H36" s="45"/>
      <c r="I36" s="45"/>
      <c r="J36" s="116"/>
      <c r="K36" s="116"/>
      <c r="L36" s="406"/>
      <c r="M36" s="112"/>
      <c r="N36" s="45"/>
    </row>
    <row r="37" spans="1:13" ht="12.75">
      <c r="A37" s="28" t="s">
        <v>224</v>
      </c>
      <c r="B37" s="28"/>
      <c r="C37" s="28"/>
      <c r="D37" s="28"/>
      <c r="E37" s="282"/>
      <c r="F37" s="28"/>
      <c r="G37" s="290"/>
      <c r="J37" s="117"/>
      <c r="K37" s="117"/>
      <c r="L37" s="72"/>
      <c r="M37" s="107"/>
    </row>
    <row r="38" spans="1:14" ht="12.75" customHeight="1">
      <c r="A38" s="45" t="s">
        <v>225</v>
      </c>
      <c r="B38" s="45"/>
      <c r="C38" s="45"/>
      <c r="D38" s="45"/>
      <c r="E38" s="283">
        <f>E36+1</f>
        <v>15</v>
      </c>
      <c r="F38" s="45"/>
      <c r="G38" s="116">
        <f>G35+G36</f>
        <v>-3495000</v>
      </c>
      <c r="H38" s="45"/>
      <c r="I38" s="45"/>
      <c r="J38" s="116">
        <f>J35+J36</f>
        <v>-3455221</v>
      </c>
      <c r="K38" s="116"/>
      <c r="L38" s="406"/>
      <c r="M38" s="116">
        <f>M35+M36</f>
        <v>-5017967</v>
      </c>
      <c r="N38" s="45"/>
    </row>
    <row r="39" spans="1:13" ht="12.75" customHeight="1">
      <c r="A39" s="18"/>
      <c r="B39" s="18"/>
      <c r="C39" s="18"/>
      <c r="D39" s="18"/>
      <c r="E39" s="282"/>
      <c r="F39" s="18"/>
      <c r="G39" s="117"/>
      <c r="J39" s="117"/>
      <c r="K39" s="117"/>
      <c r="L39" s="72"/>
      <c r="M39" s="117"/>
    </row>
    <row r="40" spans="1:13" ht="12.75" customHeight="1">
      <c r="A40" s="50" t="s">
        <v>546</v>
      </c>
      <c r="B40" s="50"/>
      <c r="C40" s="50"/>
      <c r="D40" s="50"/>
      <c r="E40" s="282"/>
      <c r="F40" s="50"/>
      <c r="G40" s="117"/>
      <c r="J40" s="117"/>
      <c r="K40" s="117"/>
      <c r="L40" s="72"/>
      <c r="M40" s="117"/>
    </row>
    <row r="41" spans="1:14" ht="12.75" customHeight="1" thickBot="1">
      <c r="A41" s="247" t="s">
        <v>547</v>
      </c>
      <c r="B41" s="247"/>
      <c r="C41" s="247"/>
      <c r="D41" s="247"/>
      <c r="E41" s="284">
        <f>E38+1</f>
        <v>16</v>
      </c>
      <c r="F41" s="247"/>
      <c r="G41" s="122">
        <f>G32+G38</f>
        <v>-3107637</v>
      </c>
      <c r="H41" s="14"/>
      <c r="I41" s="14"/>
      <c r="J41" s="122">
        <f>J32+J38</f>
        <v>-3637455</v>
      </c>
      <c r="K41" s="252"/>
      <c r="L41" s="543"/>
      <c r="M41" s="122">
        <f>M32+M38</f>
        <v>-3455221</v>
      </c>
      <c r="N41" s="14"/>
    </row>
    <row r="42" spans="1:13" ht="12.75">
      <c r="A42" s="18"/>
      <c r="B42" s="18"/>
      <c r="C42" s="18"/>
      <c r="D42" s="18"/>
      <c r="E42" s="18"/>
      <c r="F42" s="18"/>
      <c r="G42" s="18"/>
      <c r="H42" s="18"/>
      <c r="I42" s="18"/>
      <c r="J42" s="18"/>
      <c r="K42" s="18"/>
      <c r="L42" s="18"/>
      <c r="M42" s="18"/>
    </row>
    <row r="43" spans="1:13" ht="12.75">
      <c r="A43" s="126" t="s">
        <v>92</v>
      </c>
      <c r="B43" s="126"/>
      <c r="C43" s="126"/>
      <c r="D43" s="126"/>
      <c r="E43" s="127"/>
      <c r="F43" s="127"/>
      <c r="G43" s="127"/>
      <c r="H43" s="127"/>
      <c r="I43" s="127"/>
      <c r="J43" s="128"/>
      <c r="K43" s="128"/>
      <c r="L43" s="128"/>
      <c r="M43" s="129"/>
    </row>
    <row r="44" spans="1:4" ht="12.75" customHeight="1">
      <c r="A44" s="1281"/>
      <c r="B44" s="1281"/>
      <c r="C44" s="1281"/>
      <c r="D44" s="1281"/>
    </row>
    <row r="45" spans="10:11" ht="12.75">
      <c r="J45" s="27"/>
      <c r="K45" s="27"/>
    </row>
    <row r="46" spans="1:13" ht="12.75" customHeight="1">
      <c r="A46" s="1710" t="s">
        <v>692</v>
      </c>
      <c r="B46" s="1710"/>
      <c r="C46" s="1710"/>
      <c r="D46" s="1710"/>
      <c r="E46" s="1710"/>
      <c r="F46" s="1710"/>
      <c r="G46" s="1710"/>
      <c r="H46" s="1710"/>
      <c r="I46" s="1710"/>
      <c r="J46" s="1710"/>
      <c r="K46" s="1710"/>
      <c r="L46" s="1710"/>
      <c r="M46" s="1710"/>
    </row>
    <row r="47" spans="1:13" ht="12.75" customHeight="1">
      <c r="A47" s="1711" t="s">
        <v>753</v>
      </c>
      <c r="B47" s="1712"/>
      <c r="C47" s="1712"/>
      <c r="D47" s="1712"/>
      <c r="E47" s="1712"/>
      <c r="F47" s="1712"/>
      <c r="G47" s="1712"/>
      <c r="H47" s="1712"/>
      <c r="I47" s="1712"/>
      <c r="J47" s="1712"/>
      <c r="K47" s="1712"/>
      <c r="L47" s="1712"/>
      <c r="M47" s="1712"/>
    </row>
    <row r="48" spans="1:13" ht="12.75" customHeight="1">
      <c r="A48" s="1713" t="s">
        <v>754</v>
      </c>
      <c r="B48" s="1713"/>
      <c r="C48" s="1713"/>
      <c r="D48" s="1713"/>
      <c r="E48" s="1713"/>
      <c r="F48" s="1713"/>
      <c r="G48" s="1713"/>
      <c r="H48" s="1713"/>
      <c r="I48" s="1713"/>
      <c r="J48" s="1713"/>
      <c r="K48" s="1713"/>
      <c r="L48" s="1713"/>
      <c r="M48" s="1713"/>
    </row>
    <row r="51" spans="1:13" ht="12.75" customHeight="1">
      <c r="A51" s="1264"/>
      <c r="B51" s="1264"/>
      <c r="C51" s="1264"/>
      <c r="D51" s="1264"/>
      <c r="E51" s="1264"/>
      <c r="F51" s="1264"/>
      <c r="G51" s="1264"/>
      <c r="H51" s="1264"/>
      <c r="I51" s="1264"/>
      <c r="J51" s="1264"/>
      <c r="K51" s="1264"/>
      <c r="L51" s="1264"/>
      <c r="M51" s="1264"/>
    </row>
  </sheetData>
  <sheetProtection/>
  <mergeCells count="7">
    <mergeCell ref="A46:M46"/>
    <mergeCell ref="A47:M47"/>
    <mergeCell ref="A48:M48"/>
    <mergeCell ref="B6:B8"/>
    <mergeCell ref="C6:C8"/>
    <mergeCell ref="D6:D8"/>
    <mergeCell ref="J7:M7"/>
  </mergeCells>
  <printOptions/>
  <pageMargins left="0.3937007874015748" right="0.3937007874015748" top="0.5905511811023623" bottom="0.3937007874015748" header="0.5905511811023623" footer="0.3937007874015748"/>
  <pageSetup horizontalDpi="600" verticalDpi="600" orientation="portrait" scale="90" r:id="rId1"/>
  <headerFooter alignWithMargins="0">
    <oddHeader>&amp;L&amp;9Organisme ________________________________________&amp;R&amp;9Code géographique ____________</oddHeader>
    <oddFooter>&amp;LS19</oddFooter>
  </headerFooter>
</worksheet>
</file>

<file path=xl/worksheets/sheet16.xml><?xml version="1.0" encoding="utf-8"?>
<worksheet xmlns="http://schemas.openxmlformats.org/spreadsheetml/2006/main" xmlns:r="http://schemas.openxmlformats.org/officeDocument/2006/relationships">
  <sheetPr codeName="Feuil2"/>
  <dimension ref="A3:L52"/>
  <sheetViews>
    <sheetView showZeros="0" zoomScalePageLayoutView="0" workbookViewId="0" topLeftCell="A18">
      <selection activeCell="G10" sqref="G10"/>
    </sheetView>
  </sheetViews>
  <sheetFormatPr defaultColWidth="11.421875" defaultRowHeight="12.75"/>
  <cols>
    <col min="1" max="1" width="43.8515625" style="1" customWidth="1"/>
    <col min="2" max="3" width="1.7109375" style="1" customWidth="1"/>
    <col min="4" max="4" width="2.57421875" style="1" customWidth="1"/>
    <col min="5" max="5" width="15.7109375" style="1" customWidth="1"/>
    <col min="6" max="6" width="2.7109375" style="1" customWidth="1"/>
    <col min="7" max="7" width="16.421875" style="1" customWidth="1"/>
    <col min="8" max="16384" width="11.421875" style="1" customWidth="1"/>
  </cols>
  <sheetData>
    <row r="3" spans="1:7" ht="12.75">
      <c r="A3" s="1718" t="s">
        <v>96</v>
      </c>
      <c r="B3" s="1718"/>
      <c r="C3" s="1718"/>
      <c r="D3" s="1718"/>
      <c r="E3" s="1718"/>
      <c r="F3" s="1718"/>
      <c r="G3" s="1718"/>
    </row>
    <row r="4" spans="1:7" ht="12.75" customHeight="1">
      <c r="A4" s="1723" t="s">
        <v>1365</v>
      </c>
      <c r="B4" s="1723"/>
      <c r="C4" s="1723"/>
      <c r="D4" s="1723"/>
      <c r="E4" s="1723"/>
      <c r="F4" s="1723"/>
      <c r="G4" s="1723"/>
    </row>
    <row r="5" spans="1:7" ht="12.75" customHeight="1">
      <c r="A5" s="5"/>
      <c r="B5" s="5"/>
      <c r="C5" s="5"/>
      <c r="D5" s="5"/>
      <c r="E5" s="5"/>
      <c r="F5" s="5"/>
      <c r="G5" s="5"/>
    </row>
    <row r="6" spans="1:7" ht="12.75" customHeight="1" thickBot="1">
      <c r="A6" s="331"/>
      <c r="B6" s="329"/>
      <c r="C6" s="331"/>
      <c r="D6" s="331"/>
      <c r="E6" s="456" t="s">
        <v>1048</v>
      </c>
      <c r="F6" s="457"/>
      <c r="G6" s="458" t="s">
        <v>1049</v>
      </c>
    </row>
    <row r="7" spans="1:7" ht="12.75" customHeight="1">
      <c r="A7" s="28"/>
      <c r="B7" s="178"/>
      <c r="C7" s="28"/>
      <c r="D7" s="28"/>
      <c r="E7" s="459"/>
      <c r="F7" s="460"/>
      <c r="G7" s="461"/>
    </row>
    <row r="8" spans="1:7" ht="12.75" customHeight="1">
      <c r="A8" s="20" t="s">
        <v>49</v>
      </c>
      <c r="B8" s="403"/>
      <c r="D8" s="21"/>
      <c r="E8" s="80"/>
      <c r="F8" s="80"/>
      <c r="G8" s="81"/>
    </row>
    <row r="9" spans="1:8" ht="12.75">
      <c r="A9" s="143" t="s">
        <v>99</v>
      </c>
      <c r="B9" s="403"/>
      <c r="D9" s="21">
        <v>1</v>
      </c>
      <c r="E9" s="462">
        <f>'S11  Situat. fin. par org.'!L10</f>
        <v>622674</v>
      </c>
      <c r="F9" s="463"/>
      <c r="G9" s="464">
        <v>508080</v>
      </c>
      <c r="H9" s="465"/>
    </row>
    <row r="10" spans="1:8" ht="12.75">
      <c r="A10" s="143" t="s">
        <v>100</v>
      </c>
      <c r="B10" s="403"/>
      <c r="D10" s="21">
        <f aca="true" t="shared" si="0" ref="D10:D17">D9+1</f>
        <v>2</v>
      </c>
      <c r="E10" s="462">
        <f>'S11  Situat. fin. par org.'!L11</f>
        <v>2282362</v>
      </c>
      <c r="F10" s="463"/>
      <c r="G10" s="464">
        <v>2853027</v>
      </c>
      <c r="H10" s="2"/>
    </row>
    <row r="11" spans="1:8" ht="12.75">
      <c r="A11" s="143" t="s">
        <v>101</v>
      </c>
      <c r="B11" s="403"/>
      <c r="D11" s="21">
        <f t="shared" si="0"/>
        <v>3</v>
      </c>
      <c r="E11" s="466">
        <f>'S11  Situat. fin. par org.'!L12</f>
        <v>2133940</v>
      </c>
      <c r="F11" s="467"/>
      <c r="G11" s="464">
        <v>2675237</v>
      </c>
      <c r="H11" s="2"/>
    </row>
    <row r="12" spans="1:7" ht="12.75">
      <c r="A12" s="143" t="s">
        <v>113</v>
      </c>
      <c r="B12" s="403"/>
      <c r="D12" s="21">
        <f t="shared" si="0"/>
        <v>4</v>
      </c>
      <c r="E12" s="466">
        <f>'S11  Situat. fin. par org.'!L13</f>
        <v>528575</v>
      </c>
      <c r="F12" s="467"/>
      <c r="G12" s="464">
        <v>374716</v>
      </c>
    </row>
    <row r="13" spans="1:7" ht="12.75">
      <c r="A13" s="143" t="s">
        <v>114</v>
      </c>
      <c r="B13" s="403"/>
      <c r="D13" s="21">
        <f t="shared" si="0"/>
        <v>5</v>
      </c>
      <c r="E13" s="466">
        <f>'S11  Situat. fin. par org.'!L14</f>
        <v>976457</v>
      </c>
      <c r="F13" s="467"/>
      <c r="G13" s="466">
        <v>858743</v>
      </c>
    </row>
    <row r="14" spans="1:7" ht="12.75">
      <c r="A14" s="143" t="s">
        <v>53</v>
      </c>
      <c r="B14" s="403"/>
      <c r="D14" s="21">
        <f t="shared" si="0"/>
        <v>6</v>
      </c>
      <c r="E14" s="466">
        <f>'S11  Situat. fin. par org.'!L15</f>
        <v>0</v>
      </c>
      <c r="F14" s="467"/>
      <c r="G14" s="464"/>
    </row>
    <row r="15" spans="1:7" ht="12.75">
      <c r="A15" s="143" t="s">
        <v>104</v>
      </c>
      <c r="B15" s="403"/>
      <c r="D15" s="21">
        <f t="shared" si="0"/>
        <v>7</v>
      </c>
      <c r="E15" s="466">
        <f>'S11  Situat. fin. par org.'!L16</f>
        <v>0</v>
      </c>
      <c r="F15" s="467"/>
      <c r="G15" s="464"/>
    </row>
    <row r="16" spans="1:7" ht="12.75">
      <c r="A16" s="143" t="s">
        <v>115</v>
      </c>
      <c r="B16" s="403"/>
      <c r="D16" s="21">
        <f t="shared" si="0"/>
        <v>8</v>
      </c>
      <c r="E16" s="466">
        <f>'S11  Situat. fin. par org.'!L17</f>
        <v>0</v>
      </c>
      <c r="F16" s="467"/>
      <c r="G16" s="464"/>
    </row>
    <row r="17" spans="1:7" ht="12.75" customHeight="1">
      <c r="A17" s="627"/>
      <c r="B17" s="426"/>
      <c r="C17" s="32"/>
      <c r="D17" s="33">
        <f t="shared" si="0"/>
        <v>9</v>
      </c>
      <c r="E17" s="468">
        <f>SUM(E9:E16)</f>
        <v>6544008</v>
      </c>
      <c r="F17" s="469"/>
      <c r="G17" s="468">
        <f>SUM(G9:G16)</f>
        <v>7269803</v>
      </c>
    </row>
    <row r="18" spans="1:7" ht="12.75">
      <c r="A18" s="672"/>
      <c r="B18" s="333"/>
      <c r="C18" s="18"/>
      <c r="D18" s="36"/>
      <c r="E18" s="470"/>
      <c r="F18" s="471"/>
      <c r="G18" s="464"/>
    </row>
    <row r="19" spans="1:7" ht="12.75">
      <c r="A19" s="20" t="s">
        <v>55</v>
      </c>
      <c r="B19" s="403"/>
      <c r="D19" s="21"/>
      <c r="E19" s="472"/>
      <c r="F19" s="467"/>
      <c r="G19" s="464"/>
    </row>
    <row r="20" spans="1:7" ht="12.75">
      <c r="A20" s="672" t="s">
        <v>56</v>
      </c>
      <c r="B20" s="403"/>
      <c r="D20" s="21">
        <f>D17+1</f>
        <v>10</v>
      </c>
      <c r="E20" s="473">
        <f>'S11  Situat. fin. par org.'!L21</f>
        <v>0</v>
      </c>
      <c r="F20" s="467"/>
      <c r="G20" s="464"/>
    </row>
    <row r="21" spans="1:7" ht="12.75">
      <c r="A21" s="672" t="s">
        <v>57</v>
      </c>
      <c r="B21" s="403"/>
      <c r="D21" s="21">
        <f aca="true" t="shared" si="1" ref="D21:D26">D20+1</f>
        <v>11</v>
      </c>
      <c r="E21" s="470">
        <f>'S11  Situat. fin. par org.'!L22</f>
        <v>0</v>
      </c>
      <c r="F21" s="467"/>
      <c r="G21" s="464">
        <v>840500</v>
      </c>
    </row>
    <row r="22" spans="1:8" ht="12.75">
      <c r="A22" s="672" t="s">
        <v>106</v>
      </c>
      <c r="B22" s="403"/>
      <c r="D22" s="21">
        <f t="shared" si="1"/>
        <v>12</v>
      </c>
      <c r="E22" s="470">
        <f>'S11  Situat. fin. par org.'!L23</f>
        <v>1900830</v>
      </c>
      <c r="F22" s="467"/>
      <c r="G22" s="464">
        <v>2124540</v>
      </c>
      <c r="H22" s="2"/>
    </row>
    <row r="23" spans="1:7" ht="12.75">
      <c r="A23" s="672" t="s">
        <v>107</v>
      </c>
      <c r="B23" s="403"/>
      <c r="D23" s="21">
        <f t="shared" si="1"/>
        <v>13</v>
      </c>
      <c r="E23" s="470">
        <f>'S11  Situat. fin. par org.'!L24</f>
        <v>203583</v>
      </c>
      <c r="F23" s="467"/>
      <c r="G23" s="470">
        <v>194691</v>
      </c>
    </row>
    <row r="24" spans="1:7" ht="12.75">
      <c r="A24" s="672" t="s">
        <v>108</v>
      </c>
      <c r="B24" s="403"/>
      <c r="D24" s="21">
        <f t="shared" si="1"/>
        <v>14</v>
      </c>
      <c r="E24" s="470">
        <f>'S11  Situat. fin. par org.'!L25</f>
        <v>8077050</v>
      </c>
      <c r="F24" s="467"/>
      <c r="G24" s="470">
        <v>7565293</v>
      </c>
    </row>
    <row r="25" spans="1:7" ht="12.75">
      <c r="A25" s="672" t="s">
        <v>116</v>
      </c>
      <c r="B25" s="403"/>
      <c r="D25" s="21">
        <f t="shared" si="1"/>
        <v>15</v>
      </c>
      <c r="E25" s="472">
        <f>'S11  Situat. fin. par org.'!L26</f>
        <v>0</v>
      </c>
      <c r="F25" s="467"/>
      <c r="G25" s="474"/>
    </row>
    <row r="26" spans="1:7" ht="12.75" customHeight="1">
      <c r="A26" s="627"/>
      <c r="B26" s="426"/>
      <c r="C26" s="32"/>
      <c r="D26" s="33">
        <f t="shared" si="1"/>
        <v>16</v>
      </c>
      <c r="E26" s="475">
        <f>SUM(E20:E25)</f>
        <v>10181463</v>
      </c>
      <c r="F26" s="476"/>
      <c r="G26" s="475">
        <f>SUM(G20:G25)</f>
        <v>10725024</v>
      </c>
    </row>
    <row r="27" spans="1:7" ht="12.75" customHeight="1">
      <c r="A27" s="48"/>
      <c r="B27" s="333"/>
      <c r="C27" s="18"/>
      <c r="D27" s="18"/>
      <c r="E27" s="470"/>
      <c r="F27" s="471"/>
      <c r="G27" s="470"/>
    </row>
    <row r="28" spans="1:7" ht="12.75" customHeight="1">
      <c r="A28" s="705" t="s">
        <v>1052</v>
      </c>
      <c r="B28" s="423"/>
      <c r="C28" s="45"/>
      <c r="D28" s="477">
        <f>D26+1</f>
        <v>17</v>
      </c>
      <c r="E28" s="478">
        <f>E17-E26</f>
        <v>-3637455</v>
      </c>
      <c r="F28" s="479"/>
      <c r="G28" s="478">
        <f>G17-G26</f>
        <v>-3455221</v>
      </c>
    </row>
    <row r="29" spans="1:8" ht="12.75">
      <c r="A29" s="48"/>
      <c r="B29" s="333"/>
      <c r="C29" s="18"/>
      <c r="D29" s="36"/>
      <c r="E29" s="470"/>
      <c r="F29" s="480"/>
      <c r="G29" s="481"/>
      <c r="H29" s="2"/>
    </row>
    <row r="30" spans="1:7" ht="12.75" customHeight="1">
      <c r="A30" s="20" t="s">
        <v>1005</v>
      </c>
      <c r="B30" s="403"/>
      <c r="D30" s="21"/>
      <c r="E30" s="472"/>
      <c r="F30" s="482"/>
      <c r="G30" s="481"/>
    </row>
    <row r="31" spans="1:7" ht="12.75">
      <c r="A31" s="672" t="s">
        <v>117</v>
      </c>
      <c r="B31" s="403"/>
      <c r="D31" s="21">
        <f>D28+1</f>
        <v>18</v>
      </c>
      <c r="E31" s="470">
        <f>'S11  Situat. fin. par org.'!L32</f>
        <v>14992384</v>
      </c>
      <c r="F31" s="482"/>
      <c r="G31" s="464">
        <v>14653573</v>
      </c>
    </row>
    <row r="32" spans="1:7" ht="12.75">
      <c r="A32" s="672" t="s">
        <v>118</v>
      </c>
      <c r="B32" s="403"/>
      <c r="D32" s="21">
        <f>D31+1</f>
        <v>19</v>
      </c>
      <c r="E32" s="470">
        <f>'S11  Situat. fin. par org.'!L33</f>
        <v>0</v>
      </c>
      <c r="F32" s="482"/>
      <c r="G32" s="470"/>
    </row>
    <row r="33" spans="1:7" ht="12.75">
      <c r="A33" s="672" t="s">
        <v>1059</v>
      </c>
      <c r="B33" s="403"/>
      <c r="D33" s="21">
        <f>D32+1</f>
        <v>20</v>
      </c>
      <c r="E33" s="470">
        <f>'S11  Situat. fin. par org.'!L34</f>
        <v>0</v>
      </c>
      <c r="F33" s="482"/>
      <c r="G33" s="470"/>
    </row>
    <row r="34" spans="1:7" ht="12.75">
      <c r="A34" s="672" t="s">
        <v>112</v>
      </c>
      <c r="B34" s="403"/>
      <c r="D34" s="21">
        <f>D33+1</f>
        <v>21</v>
      </c>
      <c r="E34" s="483">
        <f>'S11  Situat. fin. par org.'!L35</f>
        <v>55293</v>
      </c>
      <c r="F34" s="484"/>
      <c r="G34" s="483">
        <v>25693</v>
      </c>
    </row>
    <row r="35" spans="1:7" ht="12.75" customHeight="1">
      <c r="A35" s="627"/>
      <c r="B35" s="426"/>
      <c r="C35" s="32"/>
      <c r="D35" s="33">
        <f>D34+1</f>
        <v>22</v>
      </c>
      <c r="E35" s="468">
        <f>SUM(E31:E34)</f>
        <v>15047677</v>
      </c>
      <c r="F35" s="469"/>
      <c r="G35" s="468">
        <f>SUM(G31:G34)</f>
        <v>14679266</v>
      </c>
    </row>
    <row r="36" spans="1:7" ht="12.75" customHeight="1">
      <c r="A36" s="672"/>
      <c r="B36" s="403"/>
      <c r="D36" s="21"/>
      <c r="E36" s="485"/>
      <c r="F36" s="480"/>
      <c r="G36" s="485"/>
    </row>
    <row r="37" spans="1:7" ht="18.75" customHeight="1" thickBot="1">
      <c r="A37" s="118" t="s">
        <v>586</v>
      </c>
      <c r="B37" s="407"/>
      <c r="C37" s="14"/>
      <c r="D37" s="408">
        <f>D35+1</f>
        <v>23</v>
      </c>
      <c r="E37" s="486">
        <f>E28+E35</f>
        <v>11410222</v>
      </c>
      <c r="F37" s="487"/>
      <c r="G37" s="486">
        <f>G28+G35</f>
        <v>11224045</v>
      </c>
    </row>
    <row r="38" spans="1:7" ht="14.25" customHeight="1">
      <c r="A38" s="675" t="s">
        <v>119</v>
      </c>
      <c r="B38" s="333"/>
      <c r="C38" s="18"/>
      <c r="D38" s="36"/>
      <c r="E38" s="488"/>
      <c r="F38" s="489"/>
      <c r="G38" s="490"/>
    </row>
    <row r="39" spans="1:8" ht="12.75" customHeight="1">
      <c r="A39" s="675" t="s">
        <v>120</v>
      </c>
      <c r="B39" s="403"/>
      <c r="D39" s="21"/>
      <c r="E39" s="491"/>
      <c r="F39" s="492"/>
      <c r="G39" s="490"/>
      <c r="H39" s="465"/>
    </row>
    <row r="40" spans="1:7" ht="10.5" customHeight="1">
      <c r="A40" s="28"/>
      <c r="B40" s="403"/>
      <c r="D40" s="21"/>
      <c r="E40" s="491"/>
      <c r="F40" s="492"/>
      <c r="G40" s="490"/>
    </row>
    <row r="41" spans="1:7" ht="12.75">
      <c r="A41" s="126" t="s">
        <v>92</v>
      </c>
      <c r="B41" s="333"/>
      <c r="C41" s="18"/>
      <c r="D41" s="36"/>
      <c r="E41" s="493"/>
      <c r="F41" s="489"/>
      <c r="G41" s="494"/>
    </row>
    <row r="42" spans="1:7" ht="12.75">
      <c r="A42" s="495"/>
      <c r="B42" s="333"/>
      <c r="C42" s="18"/>
      <c r="D42" s="36"/>
      <c r="E42" s="496"/>
      <c r="F42" s="489"/>
      <c r="G42" s="497"/>
    </row>
    <row r="43" spans="1:7" ht="12.75">
      <c r="A43" s="1281"/>
      <c r="B43" s="18"/>
      <c r="C43" s="18"/>
      <c r="D43" s="36"/>
      <c r="E43" s="498"/>
      <c r="F43" s="419"/>
      <c r="G43" s="497"/>
    </row>
    <row r="44" spans="1:7" ht="12.75">
      <c r="A44" s="18"/>
      <c r="B44" s="333"/>
      <c r="C44" s="18"/>
      <c r="D44" s="36"/>
      <c r="E44" s="499"/>
      <c r="F44" s="489"/>
      <c r="G44" s="500"/>
    </row>
    <row r="45" spans="1:12" ht="12.75">
      <c r="A45" s="18"/>
      <c r="B45" s="333"/>
      <c r="C45" s="18"/>
      <c r="D45" s="36"/>
      <c r="E45" s="498"/>
      <c r="F45" s="489"/>
      <c r="G45" s="501"/>
      <c r="H45" s="502"/>
      <c r="I45" s="502"/>
      <c r="J45" s="502"/>
      <c r="K45" s="502"/>
      <c r="L45" s="502"/>
    </row>
    <row r="46" spans="2:8" ht="12.75" customHeight="1">
      <c r="B46" s="403"/>
      <c r="D46" s="21"/>
      <c r="E46" s="493"/>
      <c r="F46" s="489"/>
      <c r="G46" s="503"/>
      <c r="H46" s="499"/>
    </row>
    <row r="47" spans="1:7" ht="12.75" customHeight="1">
      <c r="A47" s="18"/>
      <c r="B47" s="333"/>
      <c r="C47" s="18"/>
      <c r="D47" s="36"/>
      <c r="E47" s="493"/>
      <c r="F47" s="489"/>
      <c r="G47" s="500"/>
    </row>
    <row r="48" spans="1:7" ht="12.75" customHeight="1">
      <c r="A48" s="18"/>
      <c r="B48" s="333"/>
      <c r="C48" s="18"/>
      <c r="D48" s="36"/>
      <c r="E48" s="493"/>
      <c r="F48" s="489"/>
      <c r="G48" s="503"/>
    </row>
    <row r="49" spans="1:7" ht="13.5" customHeight="1">
      <c r="A49" s="18"/>
      <c r="B49" s="333"/>
      <c r="C49" s="18"/>
      <c r="D49" s="36"/>
      <c r="E49" s="493"/>
      <c r="F49" s="489"/>
      <c r="G49" s="504"/>
    </row>
    <row r="50" spans="1:7" ht="12.75">
      <c r="A50" s="48"/>
      <c r="B50" s="373"/>
      <c r="C50" s="126"/>
      <c r="D50" s="36"/>
      <c r="E50" s="455"/>
      <c r="F50" s="455"/>
      <c r="G50" s="505"/>
    </row>
    <row r="51" spans="1:7" ht="12.75">
      <c r="A51" s="20"/>
      <c r="B51" s="351"/>
      <c r="C51" s="143"/>
      <c r="D51" s="21"/>
      <c r="E51" s="344"/>
      <c r="F51" s="344"/>
      <c r="G51" s="506"/>
    </row>
    <row r="52" ht="12.75">
      <c r="D52" s="310"/>
    </row>
  </sheetData>
  <sheetProtection/>
  <mergeCells count="2">
    <mergeCell ref="A3:G3"/>
    <mergeCell ref="A4:G4"/>
  </mergeCells>
  <printOptions/>
  <pageMargins left="0.3937007874015748" right="0.3937007874015748" top="0.5905511811023623" bottom="0.3937007874015748" header="0.5905511811023623" footer="0.3937007874015748"/>
  <pageSetup horizontalDpi="600" verticalDpi="600" orientation="portrait" r:id="rId1"/>
  <headerFooter alignWithMargins="0">
    <oddHeader>&amp;L&amp;9Organisme ________________________________________&amp;R&amp;9Code géographique ____________</oddHeader>
    <oddFooter>&amp;LS20</oddFooter>
  </headerFooter>
</worksheet>
</file>

<file path=xl/worksheets/sheet17.xml><?xml version="1.0" encoding="utf-8"?>
<worksheet xmlns="http://schemas.openxmlformats.org/spreadsheetml/2006/main" xmlns:r="http://schemas.openxmlformats.org/officeDocument/2006/relationships">
  <sheetPr codeName="Feuil7"/>
  <dimension ref="A1:I62"/>
  <sheetViews>
    <sheetView showZeros="0" zoomScalePageLayoutView="0" workbookViewId="0" topLeftCell="A16">
      <selection activeCell="G19" sqref="G19"/>
    </sheetView>
  </sheetViews>
  <sheetFormatPr defaultColWidth="11.421875" defaultRowHeight="12.75"/>
  <cols>
    <col min="1" max="1" width="47.421875" style="1" customWidth="1"/>
    <col min="2" max="2" width="2.7109375" style="1" customWidth="1"/>
    <col min="3" max="3" width="1.28515625" style="1" customWidth="1"/>
    <col min="4" max="4" width="15.57421875" style="1" customWidth="1"/>
    <col min="5" max="6" width="1.421875" style="1" customWidth="1"/>
    <col min="7" max="7" width="15.7109375" style="1" customWidth="1"/>
    <col min="8" max="8" width="1.421875" style="1" customWidth="1"/>
    <col min="9" max="9" width="2.00390625" style="1" customWidth="1"/>
    <col min="10" max="16384" width="11.421875" style="1" customWidth="1"/>
  </cols>
  <sheetData>
    <row r="1" spans="1:7" ht="12.75" customHeight="1">
      <c r="A1" s="62"/>
      <c r="B1" s="416"/>
      <c r="C1" s="416"/>
      <c r="D1" s="740"/>
      <c r="E1" s="740"/>
      <c r="F1" s="740"/>
      <c r="G1" s="740"/>
    </row>
    <row r="2" spans="1:7" ht="12.75" customHeight="1">
      <c r="A2" s="62"/>
      <c r="B2" s="416"/>
      <c r="C2" s="416"/>
      <c r="D2" s="740"/>
      <c r="E2" s="740"/>
      <c r="F2" s="740"/>
      <c r="G2" s="740"/>
    </row>
    <row r="3" spans="1:7" ht="12.75" customHeight="1">
      <c r="A3" s="448" t="s">
        <v>121</v>
      </c>
      <c r="B3" s="63"/>
      <c r="C3" s="63"/>
      <c r="D3" s="741"/>
      <c r="E3" s="64"/>
      <c r="F3" s="64"/>
      <c r="G3" s="64"/>
    </row>
    <row r="4" spans="1:7" ht="12.75" customHeight="1">
      <c r="A4" s="68" t="s">
        <v>1047</v>
      </c>
      <c r="B4" s="69"/>
      <c r="C4" s="69"/>
      <c r="D4" s="685"/>
      <c r="E4" s="70"/>
      <c r="F4" s="70"/>
      <c r="G4" s="70"/>
    </row>
    <row r="5" spans="1:7" ht="12.75" customHeight="1">
      <c r="A5" s="68"/>
      <c r="B5" s="69"/>
      <c r="C5" s="69"/>
      <c r="D5" s="30"/>
      <c r="E5" s="70"/>
      <c r="F5" s="70"/>
      <c r="G5" s="30"/>
    </row>
    <row r="6" spans="1:8" ht="12.75" customHeight="1" thickBot="1">
      <c r="A6" s="138"/>
      <c r="B6" s="138"/>
      <c r="C6" s="138"/>
      <c r="D6" s="742" t="s">
        <v>1048</v>
      </c>
      <c r="E6" s="331"/>
      <c r="F6" s="331"/>
      <c r="G6" s="643">
        <v>2008</v>
      </c>
      <c r="H6" s="14"/>
    </row>
    <row r="7" spans="1:7" ht="12.75" customHeight="1">
      <c r="A7" s="559"/>
      <c r="B7" s="559"/>
      <c r="C7" s="559"/>
      <c r="D7" s="1282"/>
      <c r="E7" s="28"/>
      <c r="F7" s="28"/>
      <c r="G7" s="61"/>
    </row>
    <row r="8" spans="1:7" ht="12.75" customHeight="1">
      <c r="A8" s="20" t="s">
        <v>538</v>
      </c>
      <c r="B8" s="661"/>
      <c r="C8" s="661"/>
      <c r="E8" s="192"/>
      <c r="F8" s="192"/>
      <c r="G8" s="192"/>
    </row>
    <row r="9" spans="1:8" ht="12.75" customHeight="1">
      <c r="A9" s="30" t="s">
        <v>23</v>
      </c>
      <c r="B9" s="36">
        <v>1</v>
      </c>
      <c r="C9" s="36"/>
      <c r="D9" s="466">
        <f>'S12  flux trés. par org.'!N12</f>
        <v>186177</v>
      </c>
      <c r="E9" s="743"/>
      <c r="F9" s="743"/>
      <c r="G9" s="470">
        <f>'S18  État résultats '!K35</f>
        <v>1802693</v>
      </c>
      <c r="H9" s="402"/>
    </row>
    <row r="10" spans="1:8" ht="12.75" customHeight="1">
      <c r="A10" s="1" t="s">
        <v>475</v>
      </c>
      <c r="B10" s="21"/>
      <c r="C10" s="21"/>
      <c r="D10" s="1610">
        <f>'S12  flux trés. par org.'!N13</f>
        <v>0</v>
      </c>
      <c r="E10" s="744"/>
      <c r="F10" s="744"/>
      <c r="G10" s="470"/>
      <c r="H10" s="402"/>
    </row>
    <row r="11" spans="1:8" ht="12.75" customHeight="1">
      <c r="A11" s="18" t="s">
        <v>476</v>
      </c>
      <c r="B11" s="36">
        <f>B9+1</f>
        <v>2</v>
      </c>
      <c r="C11" s="36"/>
      <c r="D11" s="466">
        <f>'S12  flux trés. par org.'!N14</f>
        <v>701886</v>
      </c>
      <c r="E11" s="275"/>
      <c r="F11" s="275"/>
      <c r="G11" s="470">
        <v>546448</v>
      </c>
      <c r="H11" s="402"/>
    </row>
    <row r="12" spans="1:8" ht="12.75" customHeight="1">
      <c r="A12" s="18" t="s">
        <v>477</v>
      </c>
      <c r="B12" s="36"/>
      <c r="C12" s="36"/>
      <c r="D12" s="466">
        <f>'S12  flux trés. par org.'!N15</f>
        <v>0</v>
      </c>
      <c r="E12" s="275"/>
      <c r="F12" s="275"/>
      <c r="G12" s="470"/>
      <c r="H12" s="402"/>
    </row>
    <row r="13" spans="1:8" ht="12.75" customHeight="1">
      <c r="A13" s="18" t="s">
        <v>925</v>
      </c>
      <c r="B13" s="36">
        <f>B11+1</f>
        <v>3</v>
      </c>
      <c r="C13" s="36"/>
      <c r="D13" s="466">
        <f>'S12  flux trés. par org.'!N16</f>
        <v>284</v>
      </c>
      <c r="E13" s="275"/>
      <c r="F13" s="275"/>
      <c r="G13" s="470"/>
      <c r="H13" s="402"/>
    </row>
    <row r="14" spans="1:8" ht="12.75" customHeight="1">
      <c r="A14" s="52" t="s">
        <v>3</v>
      </c>
      <c r="B14" s="477">
        <f>B13+1</f>
        <v>4</v>
      </c>
      <c r="C14" s="477"/>
      <c r="D14" s="767">
        <f>'S12  flux trés. par org.'!N17</f>
        <v>0</v>
      </c>
      <c r="E14" s="288"/>
      <c r="F14" s="288"/>
      <c r="G14" s="483"/>
      <c r="H14" s="1456"/>
    </row>
    <row r="15" spans="1:8" ht="12.75" customHeight="1">
      <c r="A15" s="18"/>
      <c r="B15" s="36">
        <f>B14+1</f>
        <v>5</v>
      </c>
      <c r="C15" s="36"/>
      <c r="D15" s="466">
        <f>SUM(D9:D14)</f>
        <v>888347</v>
      </c>
      <c r="E15" s="275"/>
      <c r="F15" s="275"/>
      <c r="G15" s="466">
        <f>SUM(G9:G14)</f>
        <v>2349141</v>
      </c>
      <c r="H15" s="402"/>
    </row>
    <row r="16" spans="1:8" ht="12.75" customHeight="1">
      <c r="A16" s="1" t="s">
        <v>1063</v>
      </c>
      <c r="B16" s="21"/>
      <c r="C16" s="21"/>
      <c r="D16" s="1610"/>
      <c r="E16" s="744"/>
      <c r="F16" s="744"/>
      <c r="G16" s="470"/>
      <c r="H16" s="402"/>
    </row>
    <row r="17" spans="1:8" ht="12.75" customHeight="1">
      <c r="A17" s="1" t="s">
        <v>1064</v>
      </c>
      <c r="B17" s="21">
        <f>B15+1</f>
        <v>6</v>
      </c>
      <c r="C17" s="21"/>
      <c r="D17" s="472">
        <f>'S12  flux trés. par org.'!N20</f>
        <v>552509</v>
      </c>
      <c r="E17" s="744"/>
      <c r="F17" s="744"/>
      <c r="G17" s="470">
        <v>-1301739</v>
      </c>
      <c r="H17" s="402"/>
    </row>
    <row r="18" spans="1:8" ht="12.75" customHeight="1">
      <c r="A18" s="1" t="s">
        <v>1065</v>
      </c>
      <c r="B18" s="21">
        <f aca="true" t="shared" si="0" ref="B18:B25">B17+1</f>
        <v>7</v>
      </c>
      <c r="C18" s="21"/>
      <c r="D18" s="472">
        <f>'S12  flux trés. par org.'!N21</f>
        <v>570665</v>
      </c>
      <c r="E18" s="744"/>
      <c r="F18" s="744"/>
      <c r="G18" s="470">
        <v>-737144</v>
      </c>
      <c r="H18" s="402"/>
    </row>
    <row r="19" spans="1:8" ht="12.75" customHeight="1">
      <c r="A19" s="1" t="s">
        <v>889</v>
      </c>
      <c r="B19" s="21">
        <f t="shared" si="0"/>
        <v>8</v>
      </c>
      <c r="C19" s="21"/>
      <c r="D19" s="472">
        <f>'S12  flux trés. par org.'!N22</f>
        <v>-223710</v>
      </c>
      <c r="E19" s="744"/>
      <c r="F19" s="744"/>
      <c r="G19" s="470">
        <v>-253880</v>
      </c>
      <c r="H19" s="402"/>
    </row>
    <row r="20" spans="1:8" ht="12.75" customHeight="1">
      <c r="A20" s="1" t="s">
        <v>1066</v>
      </c>
      <c r="B20" s="21">
        <f t="shared" si="0"/>
        <v>9</v>
      </c>
      <c r="C20" s="21"/>
      <c r="D20" s="472">
        <f>'S12  flux trés. par org.'!N23</f>
        <v>8892</v>
      </c>
      <c r="E20" s="744"/>
      <c r="F20" s="744"/>
      <c r="G20" s="470">
        <v>-234647</v>
      </c>
      <c r="H20" s="402"/>
    </row>
    <row r="21" spans="1:8" ht="12.75" customHeight="1">
      <c r="A21" s="1" t="s">
        <v>1067</v>
      </c>
      <c r="B21" s="21">
        <f>B20+1</f>
        <v>10</v>
      </c>
      <c r="C21" s="21"/>
      <c r="D21" s="472">
        <f>'S12  flux trés. par org.'!N24</f>
        <v>0</v>
      </c>
      <c r="E21" s="744"/>
      <c r="F21" s="744"/>
      <c r="G21" s="470"/>
      <c r="H21" s="745"/>
    </row>
    <row r="22" spans="1:8" ht="12.75" customHeight="1">
      <c r="A22" s="1" t="s">
        <v>684</v>
      </c>
      <c r="B22" s="21">
        <f t="shared" si="0"/>
        <v>11</v>
      </c>
      <c r="C22" s="21"/>
      <c r="D22" s="472">
        <f>'S12  flux trés. par org.'!N25</f>
        <v>0</v>
      </c>
      <c r="E22" s="744"/>
      <c r="F22" s="744"/>
      <c r="G22" s="470"/>
      <c r="H22" s="402"/>
    </row>
    <row r="23" spans="1:8" ht="12.75" customHeight="1">
      <c r="A23" s="1" t="s">
        <v>685</v>
      </c>
      <c r="B23" s="21">
        <f t="shared" si="0"/>
        <v>12</v>
      </c>
      <c r="C23" s="21"/>
      <c r="D23" s="472">
        <f>'S12  flux trés. par org.'!N26</f>
        <v>0</v>
      </c>
      <c r="E23" s="744"/>
      <c r="F23" s="744"/>
      <c r="G23" s="470"/>
      <c r="H23" s="402"/>
    </row>
    <row r="24" spans="1:8" ht="12.75" customHeight="1">
      <c r="A24" s="1" t="s">
        <v>686</v>
      </c>
      <c r="B24" s="21">
        <f t="shared" si="0"/>
        <v>13</v>
      </c>
      <c r="C24" s="21"/>
      <c r="D24" s="472">
        <f>'S12  flux trés. par org.'!$N$28</f>
        <v>-29600</v>
      </c>
      <c r="E24" s="744"/>
      <c r="F24" s="744"/>
      <c r="G24" s="470">
        <v>22891</v>
      </c>
      <c r="H24" s="1456"/>
    </row>
    <row r="25" spans="1:8" ht="12.75" customHeight="1">
      <c r="A25" s="32"/>
      <c r="B25" s="33">
        <f t="shared" si="0"/>
        <v>14</v>
      </c>
      <c r="C25" s="33"/>
      <c r="D25" s="468">
        <f>D15+D17+D18+D19+D20+D21+D22+D23+D24</f>
        <v>1767103</v>
      </c>
      <c r="E25" s="746"/>
      <c r="F25" s="746"/>
      <c r="G25" s="468">
        <f>G15+G17+G18+G19+G20+G21+G22+G23+G24</f>
        <v>-155378</v>
      </c>
      <c r="H25" s="1493"/>
    </row>
    <row r="26" spans="1:8" ht="12.75" customHeight="1">
      <c r="A26" s="20" t="s">
        <v>291</v>
      </c>
      <c r="B26" s="21"/>
      <c r="C26" s="21"/>
      <c r="D26" s="1610"/>
      <c r="E26" s="744"/>
      <c r="F26" s="744"/>
      <c r="G26" s="470"/>
      <c r="H26" s="402"/>
    </row>
    <row r="27" spans="1:8" ht="12.75" customHeight="1">
      <c r="A27" s="1" t="s">
        <v>252</v>
      </c>
      <c r="B27" s="21">
        <f>B25+1</f>
        <v>15</v>
      </c>
      <c r="C27" s="553" t="s">
        <v>666</v>
      </c>
      <c r="D27" s="818">
        <f>'S12  flux trés. par org.'!$N$32</f>
        <v>1040981</v>
      </c>
      <c r="E27" s="596" t="s">
        <v>667</v>
      </c>
      <c r="F27" s="553" t="s">
        <v>666</v>
      </c>
      <c r="G27" s="1614">
        <v>809286</v>
      </c>
      <c r="H27" s="596" t="s">
        <v>667</v>
      </c>
    </row>
    <row r="28" spans="1:8" ht="12.75" customHeight="1">
      <c r="A28" s="1" t="s">
        <v>856</v>
      </c>
      <c r="B28" s="21">
        <f>B27+1</f>
        <v>16</v>
      </c>
      <c r="C28" s="21"/>
      <c r="D28" s="1610"/>
      <c r="E28" s="744"/>
      <c r="F28" s="744"/>
      <c r="G28" s="470"/>
      <c r="H28" s="1456"/>
    </row>
    <row r="29" spans="1:8" ht="12.75" customHeight="1">
      <c r="A29" s="32"/>
      <c r="B29" s="33">
        <f>B28+1</f>
        <v>17</v>
      </c>
      <c r="C29" s="33"/>
      <c r="D29" s="468">
        <f>D28-D27</f>
        <v>-1040981</v>
      </c>
      <c r="E29" s="746"/>
      <c r="F29" s="746"/>
      <c r="G29" s="468">
        <f>G28-G27</f>
        <v>-809286</v>
      </c>
      <c r="H29" s="1493"/>
    </row>
    <row r="30" spans="1:8" ht="12.75" customHeight="1">
      <c r="A30" s="50" t="s">
        <v>1371</v>
      </c>
      <c r="B30" s="36"/>
      <c r="C30" s="36"/>
      <c r="D30" s="466"/>
      <c r="E30" s="743"/>
      <c r="F30" s="743"/>
      <c r="G30" s="470"/>
      <c r="H30" s="402"/>
    </row>
    <row r="31" spans="1:8" ht="12.75" customHeight="1">
      <c r="A31" s="7" t="s">
        <v>1372</v>
      </c>
      <c r="B31" s="36"/>
      <c r="C31" s="36"/>
      <c r="D31" s="466"/>
      <c r="E31" s="743"/>
      <c r="F31" s="743"/>
      <c r="G31" s="470"/>
      <c r="H31" s="402"/>
    </row>
    <row r="32" spans="1:8" ht="12.75" customHeight="1">
      <c r="A32" s="7" t="s">
        <v>461</v>
      </c>
      <c r="B32" s="36"/>
      <c r="C32" s="36"/>
      <c r="D32" s="466"/>
      <c r="E32" s="743"/>
      <c r="F32" s="743"/>
      <c r="G32" s="470"/>
      <c r="H32" s="402"/>
    </row>
    <row r="33" spans="1:8" ht="12.75" customHeight="1">
      <c r="A33" s="18" t="s">
        <v>536</v>
      </c>
      <c r="B33" s="36">
        <f>B29+1</f>
        <v>18</v>
      </c>
      <c r="C33" s="36"/>
      <c r="D33" s="466">
        <f>'S12  flux trés. par org.'!N38</f>
        <v>-357714</v>
      </c>
      <c r="E33" s="743"/>
      <c r="F33" s="743"/>
      <c r="G33" s="470">
        <v>-345239</v>
      </c>
      <c r="H33" s="402"/>
    </row>
    <row r="34" spans="1:8" ht="12.75" customHeight="1">
      <c r="A34" s="18" t="s">
        <v>417</v>
      </c>
      <c r="B34" s="36">
        <f>B33+1</f>
        <v>19</v>
      </c>
      <c r="C34" s="36"/>
      <c r="D34" s="466">
        <f>'S12  flux trés. par org.'!N39</f>
        <v>74929</v>
      </c>
      <c r="E34" s="743"/>
      <c r="F34" s="743"/>
      <c r="G34" s="470">
        <v>25723</v>
      </c>
      <c r="H34" s="1456"/>
    </row>
    <row r="35" spans="1:8" ht="12.75" customHeight="1">
      <c r="A35" s="32"/>
      <c r="B35" s="33">
        <f>B34+1</f>
        <v>20</v>
      </c>
      <c r="C35" s="33"/>
      <c r="D35" s="468">
        <f>SUM(D33:D34)</f>
        <v>-282785</v>
      </c>
      <c r="E35" s="746"/>
      <c r="F35" s="746"/>
      <c r="G35" s="468">
        <f>SUM(G33:G34)</f>
        <v>-319516</v>
      </c>
      <c r="H35" s="1493"/>
    </row>
    <row r="36" spans="1:8" ht="12.75" customHeight="1">
      <c r="A36" s="20" t="s">
        <v>1165</v>
      </c>
      <c r="B36" s="21"/>
      <c r="C36" s="21"/>
      <c r="D36" s="1610"/>
      <c r="E36" s="292"/>
      <c r="F36" s="292"/>
      <c r="G36" s="470"/>
      <c r="H36" s="747"/>
    </row>
    <row r="37" spans="1:7" ht="12.75" customHeight="1">
      <c r="A37" s="1" t="s">
        <v>1166</v>
      </c>
      <c r="B37" s="21">
        <f>B35+1</f>
        <v>21</v>
      </c>
      <c r="C37" s="21"/>
      <c r="D37" s="472">
        <f>'S12  flux trés. par org.'!N42</f>
        <v>1448200</v>
      </c>
      <c r="E37" s="744"/>
      <c r="F37" s="744"/>
      <c r="G37" s="470">
        <v>4219444</v>
      </c>
    </row>
    <row r="38" spans="1:8" ht="12.75" customHeight="1">
      <c r="A38" s="1" t="s">
        <v>243</v>
      </c>
      <c r="B38" s="21">
        <f>B37+1</f>
        <v>22</v>
      </c>
      <c r="C38" s="553" t="s">
        <v>666</v>
      </c>
      <c r="D38" s="818">
        <f>'S12  flux trés. par org.'!N43</f>
        <v>947509</v>
      </c>
      <c r="E38" s="596" t="s">
        <v>667</v>
      </c>
      <c r="F38" s="553" t="s">
        <v>666</v>
      </c>
      <c r="G38" s="1614">
        <v>242500</v>
      </c>
      <c r="H38" s="596" t="s">
        <v>667</v>
      </c>
    </row>
    <row r="39" spans="1:8" ht="12.75" customHeight="1">
      <c r="A39" s="1" t="s">
        <v>1167</v>
      </c>
      <c r="B39" s="21">
        <f>B38+1</f>
        <v>23</v>
      </c>
      <c r="C39" s="21"/>
      <c r="D39" s="472">
        <f>'S12  flux trés. par org.'!N44</f>
        <v>-840500</v>
      </c>
      <c r="E39" s="744"/>
      <c r="F39" s="744"/>
      <c r="G39" s="470">
        <v>-2647500</v>
      </c>
      <c r="H39" s="748"/>
    </row>
    <row r="40" spans="1:7" ht="12.75" customHeight="1">
      <c r="A40" s="18" t="s">
        <v>680</v>
      </c>
      <c r="B40" s="21"/>
      <c r="C40" s="21"/>
      <c r="D40" s="1610">
        <f>'S12  flux trés. par org.'!N45</f>
        <v>0</v>
      </c>
      <c r="E40" s="292"/>
      <c r="F40" s="292"/>
      <c r="G40" s="470"/>
    </row>
    <row r="41" spans="1:7" ht="12.75" customHeight="1">
      <c r="A41" s="18" t="s">
        <v>1111</v>
      </c>
      <c r="C41" s="36"/>
      <c r="D41" s="466">
        <f>'S12  flux trés. par org.'!N46</f>
        <v>0</v>
      </c>
      <c r="E41" s="743"/>
      <c r="F41" s="743"/>
      <c r="G41" s="470"/>
    </row>
    <row r="42" spans="1:7" ht="12.75" customHeight="1">
      <c r="A42" s="18" t="s">
        <v>1029</v>
      </c>
      <c r="B42" s="36">
        <f>B39+1</f>
        <v>24</v>
      </c>
      <c r="C42" s="36"/>
      <c r="D42" s="466">
        <f>'S12  flux trés. par org.'!N47</f>
        <v>11066</v>
      </c>
      <c r="E42" s="743"/>
      <c r="F42" s="743"/>
      <c r="G42" s="470">
        <v>-54088</v>
      </c>
    </row>
    <row r="43" spans="1:8" ht="12.75" customHeight="1">
      <c r="A43" s="45" t="s">
        <v>1168</v>
      </c>
      <c r="B43" s="477">
        <f>B42+1</f>
        <v>25</v>
      </c>
      <c r="C43" s="477"/>
      <c r="D43" s="767">
        <f>'S12  flux trés. par org.'!N48</f>
        <v>0</v>
      </c>
      <c r="E43" s="749"/>
      <c r="F43" s="749"/>
      <c r="G43" s="483"/>
      <c r="H43" s="45"/>
    </row>
    <row r="44" spans="1:8" ht="12.75" customHeight="1">
      <c r="A44" s="45"/>
      <c r="B44" s="477">
        <f>B43+1</f>
        <v>26</v>
      </c>
      <c r="C44" s="477"/>
      <c r="D44" s="767">
        <f>D37+D39+D42+D43-D38</f>
        <v>-328743</v>
      </c>
      <c r="E44" s="749"/>
      <c r="F44" s="749"/>
      <c r="G44" s="767">
        <f>G37+G39+G42+G43-G38</f>
        <v>1275356</v>
      </c>
      <c r="H44" s="32"/>
    </row>
    <row r="45" spans="1:7" ht="12.75" customHeight="1">
      <c r="A45" s="20" t="s">
        <v>1169</v>
      </c>
      <c r="B45" s="21"/>
      <c r="C45" s="21"/>
      <c r="D45" s="1610"/>
      <c r="E45" s="744"/>
      <c r="F45" s="744"/>
      <c r="G45" s="1610"/>
    </row>
    <row r="46" spans="1:7" ht="12.75" customHeight="1">
      <c r="A46" s="20" t="s">
        <v>1170</v>
      </c>
      <c r="B46" s="21">
        <f>B44+1</f>
        <v>27</v>
      </c>
      <c r="C46" s="21"/>
      <c r="D46" s="1611">
        <f>D25+D29+D35+D44</f>
        <v>114594</v>
      </c>
      <c r="E46" s="743"/>
      <c r="F46" s="743"/>
      <c r="G46" s="1611">
        <f>G25+G29+G35+G44</f>
        <v>-8824</v>
      </c>
    </row>
    <row r="47" spans="1:7" ht="12.75" customHeight="1">
      <c r="A47" s="20"/>
      <c r="B47" s="21"/>
      <c r="C47" s="21"/>
      <c r="D47" s="1611"/>
      <c r="E47" s="743"/>
      <c r="F47" s="743"/>
      <c r="G47" s="1611"/>
    </row>
    <row r="48" spans="1:7" ht="12.75" customHeight="1">
      <c r="A48" s="48" t="s">
        <v>175</v>
      </c>
      <c r="B48" s="21"/>
      <c r="C48" s="21"/>
      <c r="D48" s="1610"/>
      <c r="E48" s="743"/>
      <c r="F48" s="743"/>
      <c r="G48" s="470"/>
    </row>
    <row r="49" spans="1:9" ht="12.75" customHeight="1">
      <c r="A49" s="705" t="s">
        <v>225</v>
      </c>
      <c r="B49" s="477">
        <f>B46+1</f>
        <v>28</v>
      </c>
      <c r="C49" s="477"/>
      <c r="D49" s="1612">
        <v>508080</v>
      </c>
      <c r="E49" s="288"/>
      <c r="F49" s="288"/>
      <c r="G49" s="478">
        <v>516904</v>
      </c>
      <c r="H49" s="45"/>
      <c r="I49" s="27"/>
    </row>
    <row r="50" spans="2:9" ht="12.75" customHeight="1">
      <c r="B50" s="36"/>
      <c r="C50" s="36"/>
      <c r="D50" s="1613"/>
      <c r="E50" s="275"/>
      <c r="F50" s="275"/>
      <c r="G50" s="485"/>
      <c r="I50" s="27"/>
    </row>
    <row r="51" spans="1:7" ht="12.75" customHeight="1">
      <c r="A51" s="50" t="s">
        <v>176</v>
      </c>
      <c r="B51" s="36"/>
      <c r="C51" s="36"/>
      <c r="D51" s="1610"/>
      <c r="E51" s="743"/>
      <c r="F51" s="743"/>
      <c r="G51" s="470"/>
    </row>
    <row r="52" spans="1:8" ht="15" thickBot="1">
      <c r="A52" s="118" t="s">
        <v>290</v>
      </c>
      <c r="B52" s="408">
        <f>B49+1</f>
        <v>29</v>
      </c>
      <c r="C52" s="408"/>
      <c r="D52" s="486">
        <f>D46+D49</f>
        <v>622674</v>
      </c>
      <c r="E52" s="751"/>
      <c r="F52" s="751"/>
      <c r="G52" s="486">
        <f>G46+G49</f>
        <v>508080</v>
      </c>
      <c r="H52" s="174"/>
    </row>
    <row r="53" spans="1:8" ht="12.75">
      <c r="A53" s="48"/>
      <c r="B53" s="36"/>
      <c r="C53" s="36"/>
      <c r="D53" s="750"/>
      <c r="E53" s="743"/>
      <c r="F53" s="743"/>
      <c r="G53" s="1196"/>
      <c r="H53" s="27"/>
    </row>
    <row r="54" spans="1:8" ht="12.75">
      <c r="A54" s="1733" t="s">
        <v>1213</v>
      </c>
      <c r="B54" s="1714"/>
      <c r="C54" s="1714"/>
      <c r="D54" s="1714"/>
      <c r="E54" s="1714"/>
      <c r="F54" s="1714"/>
      <c r="G54" s="1714"/>
      <c r="H54" s="1714"/>
    </row>
    <row r="55" spans="1:8" ht="12.75">
      <c r="A55" s="1714"/>
      <c r="B55" s="1714"/>
      <c r="C55" s="1714"/>
      <c r="D55" s="1714"/>
      <c r="E55" s="1714"/>
      <c r="F55" s="1714"/>
      <c r="G55" s="1714"/>
      <c r="H55" s="1714"/>
    </row>
    <row r="56" spans="1:8" ht="12.75" customHeight="1">
      <c r="A56" s="1731" t="s">
        <v>1051</v>
      </c>
      <c r="B56" s="1731"/>
      <c r="C56" s="1731"/>
      <c r="D56" s="1731"/>
      <c r="E56" s="1731"/>
      <c r="F56" s="1731"/>
      <c r="G56" s="1731"/>
      <c r="H56" s="27"/>
    </row>
    <row r="57" ht="12.75">
      <c r="A57" s="30" t="s">
        <v>867</v>
      </c>
    </row>
    <row r="58" spans="1:4" ht="12.75">
      <c r="A58" s="126"/>
      <c r="D58" s="3"/>
    </row>
    <row r="60" ht="12.75">
      <c r="D60" s="748"/>
    </row>
    <row r="61" ht="12.75">
      <c r="D61" s="748"/>
    </row>
    <row r="62" ht="12.75">
      <c r="D62" s="748"/>
    </row>
  </sheetData>
  <sheetProtection/>
  <mergeCells count="2">
    <mergeCell ref="A56:G56"/>
    <mergeCell ref="A54:H55"/>
  </mergeCells>
  <printOptions/>
  <pageMargins left="0.5905511811023623" right="0.5905511811023623" top="0.5905511811023623" bottom="0.3937007874015748" header="0.5905511811023623" footer="0.3937007874015748"/>
  <pageSetup horizontalDpi="300" verticalDpi="300" orientation="portrait" r:id="rId1"/>
  <headerFooter alignWithMargins="0">
    <oddHeader>&amp;L&amp;9Organisme ________________________________________&amp;R&amp;9Code géographique ____________</oddHeader>
    <oddFooter>&amp;LS21</oddFooter>
  </headerFooter>
</worksheet>
</file>

<file path=xl/worksheets/sheet18.xml><?xml version="1.0" encoding="utf-8"?>
<worksheet xmlns="http://schemas.openxmlformats.org/spreadsheetml/2006/main" xmlns:r="http://schemas.openxmlformats.org/officeDocument/2006/relationships">
  <sheetPr codeName="Feuil17"/>
  <dimension ref="A1:I82"/>
  <sheetViews>
    <sheetView zoomScalePageLayoutView="0" workbookViewId="0" topLeftCell="A25">
      <selection activeCell="J33" sqref="J33"/>
    </sheetView>
  </sheetViews>
  <sheetFormatPr defaultColWidth="11.421875" defaultRowHeight="12.75"/>
  <cols>
    <col min="1" max="1" width="3.7109375" style="1" customWidth="1"/>
    <col min="2" max="7" width="11.421875" style="1" customWidth="1"/>
    <col min="8" max="8" width="12.421875" style="1" customWidth="1"/>
    <col min="9" max="16384" width="11.421875" style="1" customWidth="1"/>
  </cols>
  <sheetData>
    <row r="1" spans="1:7" ht="12.75">
      <c r="A1" s="62"/>
      <c r="B1" s="448"/>
      <c r="C1" s="416"/>
      <c r="D1" s="416"/>
      <c r="E1" s="63"/>
      <c r="F1" s="583"/>
      <c r="G1" s="64"/>
    </row>
    <row r="2" spans="1:7" ht="12.75">
      <c r="A2" s="337"/>
      <c r="B2" s="6"/>
      <c r="C2" s="63"/>
      <c r="D2" s="63"/>
      <c r="E2" s="63"/>
      <c r="F2" s="583"/>
      <c r="G2" s="64"/>
    </row>
    <row r="3" spans="1:9" ht="12.75">
      <c r="A3" s="396"/>
      <c r="B3" s="1718" t="s">
        <v>122</v>
      </c>
      <c r="C3" s="1718"/>
      <c r="D3" s="1718"/>
      <c r="E3" s="1718"/>
      <c r="F3" s="1718"/>
      <c r="G3" s="1718"/>
      <c r="H3" s="1718"/>
      <c r="I3" s="1718"/>
    </row>
    <row r="4" spans="1:9" ht="12.75">
      <c r="A4" s="396"/>
      <c r="B4" s="1723" t="s">
        <v>1047</v>
      </c>
      <c r="C4" s="1723"/>
      <c r="D4" s="1723"/>
      <c r="E4" s="1723"/>
      <c r="F4" s="1723"/>
      <c r="G4" s="1723"/>
      <c r="H4" s="1723"/>
      <c r="I4" s="1723"/>
    </row>
    <row r="5" spans="1:7" ht="12.75">
      <c r="A5" s="396"/>
      <c r="B5" s="63"/>
      <c r="C5" s="63"/>
      <c r="D5" s="63"/>
      <c r="E5" s="63"/>
      <c r="F5" s="64"/>
      <c r="G5" s="64"/>
    </row>
    <row r="6" spans="1:7" ht="12.75">
      <c r="A6" s="337" t="s">
        <v>1103</v>
      </c>
      <c r="B6" s="20" t="s">
        <v>1104</v>
      </c>
      <c r="C6" s="403"/>
      <c r="F6" s="192"/>
      <c r="G6" s="192"/>
    </row>
    <row r="7" spans="1:9" ht="12.75">
      <c r="A7" s="396"/>
      <c r="B7" s="403"/>
      <c r="C7" s="1394"/>
      <c r="D7" s="1394"/>
      <c r="E7" s="1394"/>
      <c r="F7" s="1394"/>
      <c r="G7" s="1394"/>
      <c r="H7" s="1394"/>
      <c r="I7" s="1394"/>
    </row>
    <row r="8" spans="1:9" ht="12.75">
      <c r="A8" s="396"/>
      <c r="B8" s="1394"/>
      <c r="C8" s="1394"/>
      <c r="D8" s="1394"/>
      <c r="E8" s="1394"/>
      <c r="F8" s="1394"/>
      <c r="G8" s="1394"/>
      <c r="H8" s="1394"/>
      <c r="I8" s="1394"/>
    </row>
    <row r="9" spans="1:9" ht="12.75">
      <c r="A9" s="396"/>
      <c r="B9" s="1394"/>
      <c r="C9" s="1394"/>
      <c r="D9" s="1394"/>
      <c r="E9" s="1394"/>
      <c r="F9" s="1394"/>
      <c r="G9" s="1394"/>
      <c r="H9" s="1394"/>
      <c r="I9" s="1394"/>
    </row>
    <row r="10" spans="1:9" ht="12.75">
      <c r="A10" s="396"/>
      <c r="B10" s="403"/>
      <c r="C10" s="403"/>
      <c r="D10" s="403"/>
      <c r="E10" s="403"/>
      <c r="F10" s="1591"/>
      <c r="G10" s="1591"/>
      <c r="H10" s="403"/>
      <c r="I10" s="403"/>
    </row>
    <row r="11" spans="1:7" ht="12.75">
      <c r="A11" s="396"/>
      <c r="C11" s="403"/>
      <c r="F11" s="192"/>
      <c r="G11" s="192"/>
    </row>
    <row r="12" spans="1:7" ht="12.75">
      <c r="A12" s="337" t="s">
        <v>1105</v>
      </c>
      <c r="B12" s="20" t="s">
        <v>1106</v>
      </c>
      <c r="C12" s="403"/>
      <c r="F12" s="192"/>
      <c r="G12" s="192"/>
    </row>
    <row r="13" spans="1:7" ht="12.75">
      <c r="A13" s="337"/>
      <c r="B13" s="20"/>
      <c r="C13" s="403"/>
      <c r="F13" s="192"/>
      <c r="G13" s="192"/>
    </row>
    <row r="14" spans="1:7" ht="12.75">
      <c r="A14" s="396"/>
      <c r="B14" s="20"/>
      <c r="C14" s="403"/>
      <c r="F14" s="192"/>
      <c r="G14" s="192"/>
    </row>
    <row r="15" spans="1:7" ht="12.75">
      <c r="A15" s="396"/>
      <c r="B15" s="20" t="s">
        <v>1107</v>
      </c>
      <c r="C15" s="403"/>
      <c r="F15" s="192"/>
      <c r="G15" s="192"/>
    </row>
    <row r="16" spans="1:9" ht="12.75">
      <c r="A16" s="396"/>
      <c r="B16" s="1714" t="s">
        <v>729</v>
      </c>
      <c r="C16" s="1734"/>
      <c r="D16" s="1734"/>
      <c r="E16" s="1734"/>
      <c r="F16" s="1734"/>
      <c r="G16" s="1734"/>
      <c r="H16" s="1734"/>
      <c r="I16" s="1734"/>
    </row>
    <row r="17" spans="1:9" ht="12.75">
      <c r="A17" s="396"/>
      <c r="B17" s="1734"/>
      <c r="C17" s="1734"/>
      <c r="D17" s="1734"/>
      <c r="E17" s="1734"/>
      <c r="F17" s="1734"/>
      <c r="G17" s="1734"/>
      <c r="H17" s="1734"/>
      <c r="I17" s="1734"/>
    </row>
    <row r="18" spans="1:9" ht="12.75">
      <c r="A18" s="396"/>
      <c r="B18" s="1734"/>
      <c r="C18" s="1734"/>
      <c r="D18" s="1734"/>
      <c r="E18" s="1734"/>
      <c r="F18" s="1734"/>
      <c r="G18" s="1734"/>
      <c r="H18" s="1734"/>
      <c r="I18" s="1734"/>
    </row>
    <row r="19" spans="1:9" ht="12.75">
      <c r="A19" s="396"/>
      <c r="B19" s="1734"/>
      <c r="C19" s="1734"/>
      <c r="D19" s="1734"/>
      <c r="E19" s="1734"/>
      <c r="F19" s="1734"/>
      <c r="G19" s="1734"/>
      <c r="H19" s="1734"/>
      <c r="I19" s="1734"/>
    </row>
    <row r="20" spans="1:9" ht="12.75">
      <c r="A20" s="396"/>
      <c r="B20" s="1564"/>
      <c r="C20" s="1564"/>
      <c r="D20" s="1564"/>
      <c r="E20" s="1564"/>
      <c r="F20" s="1592"/>
      <c r="G20" s="1592"/>
      <c r="H20" s="1564"/>
      <c r="I20" s="1564"/>
    </row>
    <row r="21" spans="1:9" ht="12.75">
      <c r="A21" s="396"/>
      <c r="B21" s="1564"/>
      <c r="C21" s="1564"/>
      <c r="D21" s="1564"/>
      <c r="E21" s="1714" t="s">
        <v>1246</v>
      </c>
      <c r="F21" s="1592"/>
      <c r="G21" s="1592"/>
      <c r="H21" s="1564"/>
      <c r="I21" s="1564"/>
    </row>
    <row r="22" spans="1:7" ht="12.75">
      <c r="A22" s="396"/>
      <c r="C22" s="403"/>
      <c r="E22" s="1734"/>
      <c r="F22" s="192"/>
      <c r="G22" s="192"/>
    </row>
    <row r="23" spans="1:7" ht="12.75">
      <c r="A23" s="396"/>
      <c r="C23" s="403"/>
      <c r="F23" s="192"/>
      <c r="G23" s="192"/>
    </row>
    <row r="24" spans="1:7" ht="12.75">
      <c r="A24" s="396"/>
      <c r="B24" s="1" t="s">
        <v>318</v>
      </c>
      <c r="C24" s="403"/>
      <c r="E24" s="1590">
        <v>1</v>
      </c>
      <c r="F24" s="192"/>
      <c r="G24" s="192"/>
    </row>
    <row r="25" spans="1:7" ht="12.75">
      <c r="A25" s="396"/>
      <c r="C25" s="403"/>
      <c r="F25" s="192"/>
      <c r="G25" s="192"/>
    </row>
    <row r="26" spans="1:7" ht="12.75">
      <c r="A26" s="396"/>
      <c r="C26" s="403"/>
      <c r="E26" s="1590"/>
      <c r="F26" s="192"/>
      <c r="G26" s="192"/>
    </row>
    <row r="27" spans="1:7" ht="12.75">
      <c r="A27" s="396"/>
      <c r="C27" s="403"/>
      <c r="F27" s="192"/>
      <c r="G27" s="192"/>
    </row>
    <row r="28" spans="1:7" ht="12.75">
      <c r="A28" s="396"/>
      <c r="B28" s="20" t="s">
        <v>1108</v>
      </c>
      <c r="C28" s="403"/>
      <c r="F28" s="192"/>
      <c r="G28" s="192"/>
    </row>
    <row r="29" spans="1:7" ht="12.75">
      <c r="A29" s="396"/>
      <c r="B29" s="20"/>
      <c r="C29" s="403"/>
      <c r="F29" s="192"/>
      <c r="G29" s="192"/>
    </row>
    <row r="30" spans="1:9" ht="12.75">
      <c r="A30" s="396"/>
      <c r="B30" s="1695" t="s">
        <v>319</v>
      </c>
      <c r="C30" s="1734"/>
      <c r="D30" s="1734"/>
      <c r="E30" s="1734"/>
      <c r="F30" s="1734"/>
      <c r="G30" s="1734"/>
      <c r="H30" s="1734"/>
      <c r="I30" s="1734"/>
    </row>
    <row r="31" spans="1:9" ht="12.75">
      <c r="A31" s="396"/>
      <c r="B31" s="1734"/>
      <c r="C31" s="1734"/>
      <c r="D31" s="1734"/>
      <c r="E31" s="1734"/>
      <c r="F31" s="1734"/>
      <c r="G31" s="1734"/>
      <c r="H31" s="1734"/>
      <c r="I31" s="1734"/>
    </row>
    <row r="32" spans="1:9" ht="12.75">
      <c r="A32" s="396"/>
      <c r="B32" s="1734"/>
      <c r="C32" s="1734"/>
      <c r="D32" s="1734"/>
      <c r="E32" s="1734"/>
      <c r="F32" s="1734"/>
      <c r="G32" s="1734"/>
      <c r="H32" s="1734"/>
      <c r="I32" s="1734"/>
    </row>
    <row r="33" spans="1:9" ht="12.75">
      <c r="A33" s="396"/>
      <c r="B33" s="1715"/>
      <c r="C33" s="1715"/>
      <c r="D33" s="1715"/>
      <c r="E33" s="1715"/>
      <c r="F33" s="1715"/>
      <c r="G33" s="1715"/>
      <c r="H33" s="1715"/>
      <c r="I33" s="1715"/>
    </row>
    <row r="34" spans="1:9" ht="12.75">
      <c r="A34" s="396"/>
      <c r="B34" s="1734" t="s">
        <v>1349</v>
      </c>
      <c r="C34" s="1734"/>
      <c r="D34" s="1734"/>
      <c r="E34" s="1734"/>
      <c r="F34" s="1734"/>
      <c r="G34" s="1734"/>
      <c r="H34" s="1734"/>
      <c r="I34" s="1734"/>
    </row>
    <row r="35" spans="1:9" ht="12.75">
      <c r="A35" s="396"/>
      <c r="B35" s="1734"/>
      <c r="C35" s="1734"/>
      <c r="D35" s="1734"/>
      <c r="E35" s="1734"/>
      <c r="F35" s="1734"/>
      <c r="G35" s="1734"/>
      <c r="H35" s="1734"/>
      <c r="I35" s="1734"/>
    </row>
    <row r="36" spans="1:9" ht="12.75">
      <c r="A36" s="396"/>
      <c r="B36" s="1734"/>
      <c r="C36" s="1734"/>
      <c r="D36" s="1734"/>
      <c r="E36" s="1734"/>
      <c r="F36" s="1734"/>
      <c r="G36" s="1734"/>
      <c r="H36" s="1734"/>
      <c r="I36" s="1734"/>
    </row>
    <row r="37" spans="1:9" ht="12.75">
      <c r="A37" s="396"/>
      <c r="B37" s="1734"/>
      <c r="C37" s="1734"/>
      <c r="D37" s="1734"/>
      <c r="E37" s="1734"/>
      <c r="F37" s="1734"/>
      <c r="G37" s="1734"/>
      <c r="H37" s="1734"/>
      <c r="I37" s="1734"/>
    </row>
    <row r="38" spans="1:9" ht="12.75">
      <c r="A38" s="396"/>
      <c r="B38" s="1734"/>
      <c r="C38" s="1734"/>
      <c r="D38" s="1734"/>
      <c r="E38" s="1734"/>
      <c r="F38" s="1734"/>
      <c r="G38" s="1734"/>
      <c r="H38" s="1734"/>
      <c r="I38" s="1734"/>
    </row>
    <row r="39" spans="1:9" ht="12.75">
      <c r="A39" s="396"/>
      <c r="B39" s="1734"/>
      <c r="C39" s="1734"/>
      <c r="D39" s="1734"/>
      <c r="E39" s="1734"/>
      <c r="F39" s="1734"/>
      <c r="G39" s="1734"/>
      <c r="H39" s="1734"/>
      <c r="I39" s="1734"/>
    </row>
    <row r="40" spans="1:9" ht="12.75">
      <c r="A40" s="396"/>
      <c r="B40" s="1734"/>
      <c r="C40" s="1734"/>
      <c r="D40" s="1734"/>
      <c r="E40" s="1734"/>
      <c r="F40" s="1734"/>
      <c r="G40" s="1734"/>
      <c r="H40" s="1734"/>
      <c r="I40" s="1734"/>
    </row>
    <row r="41" spans="1:9" ht="12.75">
      <c r="A41" s="396"/>
      <c r="B41" s="1734"/>
      <c r="C41" s="1734"/>
      <c r="D41" s="1734"/>
      <c r="E41" s="1734"/>
      <c r="F41" s="1734"/>
      <c r="G41" s="1734"/>
      <c r="H41" s="1734"/>
      <c r="I41" s="1734"/>
    </row>
    <row r="42" spans="1:9" ht="12.75">
      <c r="A42" s="396"/>
      <c r="B42" s="1734"/>
      <c r="C42" s="1734"/>
      <c r="D42" s="1734"/>
      <c r="E42" s="1734"/>
      <c r="F42" s="1734"/>
      <c r="G42" s="1734"/>
      <c r="H42" s="1734"/>
      <c r="I42" s="1734"/>
    </row>
    <row r="43" spans="1:9" ht="12.75">
      <c r="A43" s="396"/>
      <c r="B43" s="1394"/>
      <c r="C43" s="1394"/>
      <c r="D43" s="1394"/>
      <c r="E43" s="1394"/>
      <c r="F43" s="1394"/>
      <c r="G43" s="1394"/>
      <c r="H43" s="1394"/>
      <c r="I43" s="1394"/>
    </row>
    <row r="44" spans="1:7" ht="12.75">
      <c r="A44" s="396"/>
      <c r="C44" s="403"/>
      <c r="F44" s="192"/>
      <c r="G44" s="192"/>
    </row>
    <row r="45" spans="1:7" ht="12.75">
      <c r="A45" s="396"/>
      <c r="B45" s="20" t="s">
        <v>820</v>
      </c>
      <c r="C45" s="403"/>
      <c r="F45" s="192"/>
      <c r="G45" s="192"/>
    </row>
    <row r="46" spans="1:7" ht="12.75">
      <c r="A46" s="396"/>
      <c r="B46" s="20"/>
      <c r="C46" s="403"/>
      <c r="F46" s="192"/>
      <c r="G46" s="192"/>
    </row>
    <row r="47" spans="1:7" ht="12.75">
      <c r="A47" s="396"/>
      <c r="B47" s="752" t="s">
        <v>1247</v>
      </c>
      <c r="C47" s="403"/>
      <c r="F47" s="192"/>
      <c r="G47" s="192"/>
    </row>
    <row r="48" spans="1:7" ht="12.75">
      <c r="A48" s="396"/>
      <c r="B48" s="499"/>
      <c r="C48" s="403"/>
      <c r="F48" s="192"/>
      <c r="G48" s="192"/>
    </row>
    <row r="49" spans="1:7" ht="12.75">
      <c r="A49" s="396"/>
      <c r="B49" s="20"/>
      <c r="C49" s="403"/>
      <c r="F49" s="192"/>
      <c r="G49" s="192"/>
    </row>
    <row r="50" spans="1:7" ht="12.75">
      <c r="A50" s="396"/>
      <c r="B50" s="188"/>
      <c r="C50" s="403"/>
      <c r="F50" s="192"/>
      <c r="G50" s="192"/>
    </row>
    <row r="51" spans="1:7" ht="12.75">
      <c r="A51" s="396"/>
      <c r="B51" s="499"/>
      <c r="C51" s="403"/>
      <c r="F51" s="192"/>
      <c r="G51" s="192"/>
    </row>
    <row r="52" spans="1:7" ht="12.75">
      <c r="A52" s="396"/>
      <c r="B52" s="499"/>
      <c r="C52" s="403"/>
      <c r="F52" s="192"/>
      <c r="G52" s="192"/>
    </row>
    <row r="53" spans="1:7" ht="12.75">
      <c r="A53" s="396"/>
      <c r="C53" s="351"/>
      <c r="D53" s="143"/>
      <c r="E53" s="143"/>
      <c r="F53" s="344"/>
      <c r="G53" s="344"/>
    </row>
    <row r="54" spans="1:7" ht="12.75">
      <c r="A54" s="396"/>
      <c r="B54" s="676"/>
      <c r="C54" s="403"/>
      <c r="F54" s="192"/>
      <c r="G54" s="192"/>
    </row>
    <row r="55" spans="1:7" ht="12.75">
      <c r="A55" s="396"/>
      <c r="B55" s="1696"/>
      <c r="C55" s="1696"/>
      <c r="F55" s="192"/>
      <c r="G55" s="192"/>
    </row>
    <row r="56" spans="1:7" ht="12.75">
      <c r="A56" s="396"/>
      <c r="B56" s="587"/>
      <c r="F56" s="192"/>
      <c r="G56" s="192"/>
    </row>
    <row r="57" spans="1:7" ht="12.75">
      <c r="A57" s="396"/>
      <c r="C57" s="403"/>
      <c r="F57" s="192"/>
      <c r="G57" s="192"/>
    </row>
    <row r="58" spans="1:7" ht="12.75">
      <c r="A58" s="396"/>
      <c r="B58" s="499"/>
      <c r="C58" s="403"/>
      <c r="F58" s="192"/>
      <c r="G58" s="192"/>
    </row>
    <row r="59" spans="1:7" ht="12.75">
      <c r="A59" s="396"/>
      <c r="B59" s="30"/>
      <c r="C59" s="403"/>
      <c r="F59" s="192"/>
      <c r="G59" s="192"/>
    </row>
    <row r="60" spans="1:7" ht="12.75">
      <c r="A60" s="396"/>
      <c r="B60" s="4"/>
      <c r="C60" s="4"/>
      <c r="F60" s="192"/>
      <c r="G60" s="192"/>
    </row>
    <row r="61" spans="1:7" ht="12.75">
      <c r="A61" s="396"/>
      <c r="C61" s="403"/>
      <c r="F61" s="192"/>
      <c r="G61" s="192"/>
    </row>
    <row r="62" spans="1:7" ht="12.75">
      <c r="A62" s="396"/>
      <c r="B62" s="587"/>
      <c r="C62" s="403"/>
      <c r="F62" s="192"/>
      <c r="G62" s="192"/>
    </row>
    <row r="63" spans="1:7" ht="12.75">
      <c r="A63" s="337"/>
      <c r="B63" s="4"/>
      <c r="C63" s="1513"/>
      <c r="D63" s="1085"/>
      <c r="E63" s="1085"/>
      <c r="F63" s="18"/>
      <c r="G63" s="192"/>
    </row>
    <row r="64" spans="1:7" ht="12.75">
      <c r="A64" s="396"/>
      <c r="B64" s="752"/>
      <c r="C64" s="403"/>
      <c r="F64" s="192"/>
      <c r="G64" s="192"/>
    </row>
    <row r="65" spans="1:7" ht="12.75">
      <c r="A65" s="396"/>
      <c r="B65" s="585"/>
      <c r="C65" s="586"/>
      <c r="D65" s="4"/>
      <c r="F65" s="192"/>
      <c r="G65" s="192"/>
    </row>
    <row r="66" spans="1:7" ht="12.75">
      <c r="A66" s="396"/>
      <c r="C66" s="403"/>
      <c r="F66" s="192"/>
      <c r="G66" s="192"/>
    </row>
    <row r="67" spans="1:7" ht="12.75">
      <c r="A67" s="396"/>
      <c r="B67" s="587"/>
      <c r="C67" s="403"/>
      <c r="F67" s="192"/>
      <c r="G67" s="192"/>
    </row>
    <row r="68" spans="1:7" ht="12.75">
      <c r="A68" s="396"/>
      <c r="C68" s="403"/>
      <c r="F68" s="192"/>
      <c r="G68" s="192"/>
    </row>
    <row r="69" spans="1:7" ht="12.75">
      <c r="A69" s="396"/>
      <c r="C69" s="403"/>
      <c r="F69" s="192"/>
      <c r="G69" s="192"/>
    </row>
    <row r="70" spans="1:3" ht="12.75">
      <c r="A70" s="396"/>
      <c r="B70" s="4"/>
      <c r="C70" s="4"/>
    </row>
    <row r="71" ht="12.75">
      <c r="A71" s="396"/>
    </row>
    <row r="72" spans="1:2" ht="12.75">
      <c r="A72" s="396"/>
      <c r="B72" s="499"/>
    </row>
    <row r="73" spans="1:2" ht="12.75">
      <c r="A73" s="396"/>
      <c r="B73" s="499"/>
    </row>
    <row r="74" ht="12.75">
      <c r="A74" s="396"/>
    </row>
    <row r="75" ht="12.75">
      <c r="A75" s="396"/>
    </row>
    <row r="76" ht="12.75">
      <c r="A76" s="396"/>
    </row>
    <row r="77" ht="12.75">
      <c r="A77" s="396"/>
    </row>
    <row r="78" ht="12.75">
      <c r="A78" s="396"/>
    </row>
    <row r="79" ht="12.75">
      <c r="A79" s="396"/>
    </row>
    <row r="80" ht="12.75">
      <c r="A80" s="396"/>
    </row>
    <row r="81" ht="12.75">
      <c r="A81" s="396"/>
    </row>
    <row r="82" ht="12.75">
      <c r="A82" s="396"/>
    </row>
  </sheetData>
  <sheetProtection/>
  <mergeCells count="8">
    <mergeCell ref="B33:I33"/>
    <mergeCell ref="B30:I32"/>
    <mergeCell ref="B34:I42"/>
    <mergeCell ref="B55:C55"/>
    <mergeCell ref="E21:E22"/>
    <mergeCell ref="B3:I3"/>
    <mergeCell ref="B4:I4"/>
    <mergeCell ref="B16:I19"/>
  </mergeCells>
  <printOptions/>
  <pageMargins left="0.3937007874015748" right="0.3937007874015748" top="0.5905511811023623" bottom="0.3937007874015748" header="0.5905511811023623" footer="0.3937007874015748"/>
  <pageSetup horizontalDpi="300" verticalDpi="300" orientation="portrait" r:id="rId1"/>
  <headerFooter alignWithMargins="0">
    <oddHeader>&amp;L&amp;9Organisme ________________________________________&amp;R&amp;9Code géographique ____________</oddHeader>
    <oddFooter>&amp;LS22-1.1</oddFooter>
  </headerFooter>
</worksheet>
</file>

<file path=xl/worksheets/sheet19.xml><?xml version="1.0" encoding="utf-8"?>
<worksheet xmlns="http://schemas.openxmlformats.org/spreadsheetml/2006/main" xmlns:r="http://schemas.openxmlformats.org/officeDocument/2006/relationships">
  <dimension ref="A3:I28"/>
  <sheetViews>
    <sheetView zoomScalePageLayoutView="0" workbookViewId="0" topLeftCell="A1">
      <selection activeCell="I45" sqref="I45"/>
    </sheetView>
  </sheetViews>
  <sheetFormatPr defaultColWidth="11.421875" defaultRowHeight="12.75"/>
  <cols>
    <col min="1" max="1" width="3.140625" style="0" customWidth="1"/>
  </cols>
  <sheetData>
    <row r="3" spans="1:9" s="1" customFormat="1" ht="12.75">
      <c r="A3" s="396"/>
      <c r="B3" s="1718" t="s">
        <v>122</v>
      </c>
      <c r="C3" s="1718"/>
      <c r="D3" s="1718"/>
      <c r="E3" s="1718"/>
      <c r="F3" s="1718"/>
      <c r="G3" s="1718"/>
      <c r="H3" s="1718"/>
      <c r="I3" s="1718"/>
    </row>
    <row r="4" spans="1:9" s="1" customFormat="1" ht="12.75">
      <c r="A4" s="396"/>
      <c r="B4" s="1723" t="s">
        <v>1047</v>
      </c>
      <c r="C4" s="1723"/>
      <c r="D4" s="1723"/>
      <c r="E4" s="1723"/>
      <c r="F4" s="1723"/>
      <c r="G4" s="1723"/>
      <c r="H4" s="1723"/>
      <c r="I4" s="1723"/>
    </row>
    <row r="6" ht="12.75">
      <c r="B6" s="20" t="s">
        <v>1109</v>
      </c>
    </row>
    <row r="7" spans="2:9" ht="12.75">
      <c r="B7" s="1734" t="s">
        <v>732</v>
      </c>
      <c r="C7" s="1734"/>
      <c r="D7" s="1734"/>
      <c r="E7" s="1734"/>
      <c r="F7" s="1734"/>
      <c r="G7" s="1734"/>
      <c r="H7" s="1734"/>
      <c r="I7" s="1734"/>
    </row>
    <row r="8" spans="2:9" ht="12.75">
      <c r="B8" s="1734"/>
      <c r="C8" s="1734"/>
      <c r="D8" s="1734"/>
      <c r="E8" s="1734"/>
      <c r="F8" s="1734"/>
      <c r="G8" s="1734"/>
      <c r="H8" s="1734"/>
      <c r="I8" s="1734"/>
    </row>
    <row r="9" spans="2:9" ht="12.75">
      <c r="B9" s="1394"/>
      <c r="C9" s="1394"/>
      <c r="D9" s="1394"/>
      <c r="E9" s="1394"/>
      <c r="F9" s="1394"/>
      <c r="G9" s="1394"/>
      <c r="H9" s="1394"/>
      <c r="I9" s="1394"/>
    </row>
    <row r="10" spans="2:8" ht="12.75">
      <c r="B10" s="1565"/>
      <c r="C10" s="1565"/>
      <c r="D10" s="1565"/>
      <c r="E10" s="1565"/>
      <c r="F10" s="1565"/>
      <c r="G10" s="1565"/>
      <c r="H10" s="1565"/>
    </row>
    <row r="11" spans="2:9" ht="12.75">
      <c r="B11" s="1697" t="s">
        <v>731</v>
      </c>
      <c r="C11" s="1697"/>
      <c r="D11" s="1697"/>
      <c r="E11" s="1697"/>
      <c r="F11" s="1697"/>
      <c r="G11" s="1697"/>
      <c r="H11" s="1697"/>
      <c r="I11" s="1697"/>
    </row>
    <row r="12" spans="2:8" ht="12.75">
      <c r="B12" t="s">
        <v>733</v>
      </c>
      <c r="F12" t="s">
        <v>734</v>
      </c>
      <c r="H12" t="s">
        <v>735</v>
      </c>
    </row>
    <row r="13" spans="2:8" ht="12.75">
      <c r="B13" t="s">
        <v>737</v>
      </c>
      <c r="F13" t="s">
        <v>736</v>
      </c>
      <c r="H13" t="s">
        <v>738</v>
      </c>
    </row>
    <row r="14" spans="2:8" ht="12.75">
      <c r="B14" t="s">
        <v>740</v>
      </c>
      <c r="F14" t="s">
        <v>734</v>
      </c>
      <c r="H14" t="s">
        <v>739</v>
      </c>
    </row>
    <row r="15" spans="2:8" ht="12.75">
      <c r="B15" t="s">
        <v>742</v>
      </c>
      <c r="F15" t="s">
        <v>734</v>
      </c>
      <c r="H15" t="s">
        <v>741</v>
      </c>
    </row>
    <row r="16" spans="2:8" ht="12.75">
      <c r="B16" t="s">
        <v>781</v>
      </c>
      <c r="F16" t="s">
        <v>734</v>
      </c>
      <c r="H16" t="s">
        <v>743</v>
      </c>
    </row>
    <row r="19" spans="2:5" ht="12.75">
      <c r="B19" s="1168" t="s">
        <v>730</v>
      </c>
      <c r="C19" s="1168"/>
      <c r="D19" s="1168"/>
      <c r="E19" s="1168"/>
    </row>
    <row r="20" spans="2:8" ht="12.75">
      <c r="B20" t="s">
        <v>745</v>
      </c>
      <c r="F20" t="s">
        <v>734</v>
      </c>
      <c r="H20" t="s">
        <v>744</v>
      </c>
    </row>
    <row r="21" spans="2:8" ht="12.75">
      <c r="B21" t="s">
        <v>742</v>
      </c>
      <c r="F21" t="s">
        <v>734</v>
      </c>
      <c r="H21" t="s">
        <v>746</v>
      </c>
    </row>
    <row r="24" spans="2:3" ht="12.75">
      <c r="B24" s="1168" t="s">
        <v>1110</v>
      </c>
      <c r="C24" s="1168"/>
    </row>
    <row r="25" spans="2:3" ht="12.75">
      <c r="B25" s="1214" t="s">
        <v>775</v>
      </c>
      <c r="C25" s="1168"/>
    </row>
    <row r="26" spans="2:9" ht="12.75">
      <c r="B26" s="1734" t="s">
        <v>747</v>
      </c>
      <c r="C26" s="1734"/>
      <c r="D26" s="1734"/>
      <c r="E26" s="1734"/>
      <c r="F26" s="1734"/>
      <c r="G26" s="1734"/>
      <c r="H26" s="1734"/>
      <c r="I26" s="1734"/>
    </row>
    <row r="27" spans="2:9" ht="12.75">
      <c r="B27" s="1734"/>
      <c r="C27" s="1734"/>
      <c r="D27" s="1734"/>
      <c r="E27" s="1734"/>
      <c r="F27" s="1734"/>
      <c r="G27" s="1734"/>
      <c r="H27" s="1734"/>
      <c r="I27" s="1734"/>
    </row>
    <row r="28" spans="2:9" ht="12.75">
      <c r="B28" s="1734"/>
      <c r="C28" s="1734"/>
      <c r="D28" s="1734"/>
      <c r="E28" s="1734"/>
      <c r="F28" s="1734"/>
      <c r="G28" s="1734"/>
      <c r="H28" s="1734"/>
      <c r="I28" s="1734"/>
    </row>
  </sheetData>
  <sheetProtection/>
  <mergeCells count="5">
    <mergeCell ref="B26:I28"/>
    <mergeCell ref="B3:I3"/>
    <mergeCell ref="B4:I4"/>
    <mergeCell ref="B11:I11"/>
    <mergeCell ref="B7:I8"/>
  </mergeCells>
  <printOptions/>
  <pageMargins left="0.3937007874015748" right="0.3937007874015748" top="0.5905511811023623" bottom="0.3937007874015748" header="0.5905511811023623" footer="0.3937007874015748"/>
  <pageSetup horizontalDpi="600" verticalDpi="600" orientation="portrait" r:id="rId1"/>
  <headerFooter alignWithMargins="0">
    <oddHeader>&amp;LOrganisme ________________________________________&amp;RCode géographique ____________</oddHeader>
    <oddFooter>&amp;LS22-1.2</oddFooter>
  </headerFooter>
</worksheet>
</file>

<file path=xl/worksheets/sheet2.xml><?xml version="1.0" encoding="utf-8"?>
<worksheet xmlns="http://schemas.openxmlformats.org/spreadsheetml/2006/main" xmlns:r="http://schemas.openxmlformats.org/officeDocument/2006/relationships">
  <sheetPr codeName="Feuil15"/>
  <dimension ref="A2:H49"/>
  <sheetViews>
    <sheetView zoomScalePageLayoutView="0" workbookViewId="0" topLeftCell="A7">
      <selection activeCell="A39" sqref="A39:G44"/>
    </sheetView>
  </sheetViews>
  <sheetFormatPr defaultColWidth="11.421875" defaultRowHeight="12.75"/>
  <cols>
    <col min="1" max="1" width="14.7109375" style="1" customWidth="1"/>
    <col min="2" max="16384" width="11.421875" style="1" customWidth="1"/>
  </cols>
  <sheetData>
    <row r="2" spans="1:7" ht="12.75">
      <c r="A2" s="67"/>
      <c r="B2" s="63"/>
      <c r="C2" s="63"/>
      <c r="D2" s="63"/>
      <c r="E2" s="63"/>
      <c r="F2" s="63"/>
      <c r="G2" s="63"/>
    </row>
    <row r="4" ht="12.75">
      <c r="A4" s="20"/>
    </row>
    <row r="6" ht="12.75" customHeight="1"/>
    <row r="7" spans="2:7" ht="12.75" customHeight="1">
      <c r="B7" s="63"/>
      <c r="C7" s="63"/>
      <c r="D7" s="63"/>
      <c r="E7" s="63"/>
      <c r="F7" s="63"/>
      <c r="G7" s="63"/>
    </row>
    <row r="8" spans="1:7" ht="12.75" customHeight="1">
      <c r="A8" s="1226"/>
      <c r="B8" s="1226"/>
      <c r="C8" s="1226"/>
      <c r="D8" s="1226"/>
      <c r="E8" s="1226"/>
      <c r="F8" s="1226"/>
      <c r="G8" s="1226"/>
    </row>
    <row r="9" spans="1:8" ht="15">
      <c r="A9" s="1204" t="s">
        <v>63</v>
      </c>
      <c r="C9" s="1204"/>
      <c r="D9" s="1204"/>
      <c r="E9" s="1204"/>
      <c r="F9" s="1204"/>
      <c r="G9" s="1205"/>
      <c r="H9" s="1340" t="s">
        <v>208</v>
      </c>
    </row>
    <row r="15" spans="1:7" ht="20.25">
      <c r="A15" s="1215" t="s">
        <v>910</v>
      </c>
      <c r="B15" s="1216" t="s">
        <v>64</v>
      </c>
      <c r="C15" s="1212"/>
      <c r="D15" s="1212"/>
      <c r="E15" s="1212"/>
      <c r="F15" s="1212"/>
      <c r="G15" s="1205"/>
    </row>
    <row r="16" spans="1:7" ht="20.25">
      <c r="A16" s="1215"/>
      <c r="B16" s="1216"/>
      <c r="C16" s="1212"/>
      <c r="D16" s="1212"/>
      <c r="E16" s="1212"/>
      <c r="F16" s="1212"/>
      <c r="G16" s="1205"/>
    </row>
    <row r="17" spans="1:8" ht="15" customHeight="1">
      <c r="A17" s="1215"/>
      <c r="B17" s="1331" t="s">
        <v>701</v>
      </c>
      <c r="C17" s="1212"/>
      <c r="D17" s="1212"/>
      <c r="E17" s="1212"/>
      <c r="F17" s="1212"/>
      <c r="H17" s="1205" t="s">
        <v>702</v>
      </c>
    </row>
    <row r="18" ht="15">
      <c r="H18" s="1205"/>
    </row>
    <row r="19" spans="2:8" ht="15">
      <c r="B19" s="1226" t="s">
        <v>64</v>
      </c>
      <c r="H19" s="1205" t="s">
        <v>703</v>
      </c>
    </row>
    <row r="20" ht="15">
      <c r="H20" s="1205"/>
    </row>
    <row r="21" spans="2:8" ht="15">
      <c r="B21" s="1175" t="s">
        <v>65</v>
      </c>
      <c r="H21" s="1205" t="s">
        <v>704</v>
      </c>
    </row>
    <row r="22" spans="2:7" ht="15">
      <c r="B22" s="1206"/>
      <c r="C22" s="1206"/>
      <c r="D22" s="1206"/>
      <c r="E22" s="1206"/>
      <c r="F22" s="1206"/>
      <c r="G22" s="1207"/>
    </row>
    <row r="23" ht="15">
      <c r="G23" s="1205"/>
    </row>
    <row r="24" ht="15">
      <c r="G24" s="1205"/>
    </row>
    <row r="25" ht="15">
      <c r="G25" s="1205"/>
    </row>
    <row r="26" ht="15">
      <c r="G26" s="1205"/>
    </row>
    <row r="27" spans="1:7" ht="20.25">
      <c r="A27" s="1216" t="s">
        <v>911</v>
      </c>
      <c r="B27" s="1216" t="s">
        <v>1175</v>
      </c>
      <c r="C27" s="1213"/>
      <c r="D27" s="1213"/>
      <c r="E27" s="1213"/>
      <c r="F27" s="1213"/>
      <c r="G27" s="1205"/>
    </row>
    <row r="28" spans="1:7" ht="20.25">
      <c r="A28" s="1216"/>
      <c r="B28" s="1216"/>
      <c r="C28" s="1213"/>
      <c r="D28" s="1213"/>
      <c r="E28" s="1213"/>
      <c r="F28" s="1213"/>
      <c r="G28" s="1205"/>
    </row>
    <row r="29" spans="2:8" ht="15">
      <c r="B29" s="1208" t="s">
        <v>701</v>
      </c>
      <c r="H29" s="1205" t="s">
        <v>705</v>
      </c>
    </row>
    <row r="30" ht="15">
      <c r="H30" s="1205"/>
    </row>
    <row r="31" spans="2:8" ht="15">
      <c r="B31" s="1204" t="s">
        <v>817</v>
      </c>
      <c r="H31" s="1205" t="s">
        <v>706</v>
      </c>
    </row>
    <row r="32" ht="15">
      <c r="H32" s="1205"/>
    </row>
    <row r="33" spans="2:8" ht="15">
      <c r="B33" s="1204" t="s">
        <v>818</v>
      </c>
      <c r="C33" s="1204"/>
      <c r="D33" s="1204"/>
      <c r="E33" s="1204"/>
      <c r="H33" s="1205" t="s">
        <v>59</v>
      </c>
    </row>
    <row r="34" spans="2:7" ht="15">
      <c r="B34" s="1208"/>
      <c r="C34" s="1208"/>
      <c r="D34" s="1208"/>
      <c r="E34" s="1208"/>
      <c r="F34" s="1208"/>
      <c r="G34" s="1205"/>
    </row>
    <row r="35" ht="15">
      <c r="G35" s="1204"/>
    </row>
    <row r="36" ht="15">
      <c r="G36" s="1204"/>
    </row>
    <row r="37" ht="15">
      <c r="G37" s="1204"/>
    </row>
    <row r="38" ht="15">
      <c r="G38" s="1204"/>
    </row>
    <row r="39" spans="1:6" ht="12.75">
      <c r="A39" s="188"/>
      <c r="B39" s="188"/>
      <c r="C39" s="188"/>
      <c r="D39" s="188"/>
      <c r="E39" s="188"/>
      <c r="F39" s="188"/>
    </row>
    <row r="40" spans="1:6" ht="12.75">
      <c r="A40" s="188"/>
      <c r="B40" s="188"/>
      <c r="C40" s="188"/>
      <c r="D40" s="188"/>
      <c r="E40" s="188"/>
      <c r="F40" s="188"/>
    </row>
    <row r="41" ht="12.75">
      <c r="A41" s="188"/>
    </row>
    <row r="43" ht="12.75">
      <c r="A43" s="188"/>
    </row>
    <row r="44" ht="12.75">
      <c r="A44" s="188"/>
    </row>
    <row r="49" spans="1:7" ht="18">
      <c r="A49" s="1209"/>
      <c r="B49" s="1209"/>
      <c r="C49" s="1209"/>
      <c r="D49" s="1209"/>
      <c r="E49" s="1209"/>
      <c r="F49" s="1209"/>
      <c r="G49" s="1209"/>
    </row>
  </sheetData>
  <sheetProtection/>
  <printOptions horizontalCentered="1"/>
  <pageMargins left="0.5905511811023623" right="0.5905511811023623" top="0.7874015748031497" bottom="0.5905511811023623" header="0.3937007874015748" footer="0.3937007874015748"/>
  <pageSetup horizontalDpi="300" verticalDpi="300" orientation="portrait" r:id="rId1"/>
  <headerFooter alignWithMargins="0">
    <oddFooter>&amp;R
</oddFooter>
  </headerFooter>
</worksheet>
</file>

<file path=xl/worksheets/sheet20.xml><?xml version="1.0" encoding="utf-8"?>
<worksheet xmlns="http://schemas.openxmlformats.org/spreadsheetml/2006/main" xmlns:r="http://schemas.openxmlformats.org/officeDocument/2006/relationships">
  <sheetPr codeName="Feuil18"/>
  <dimension ref="A1:I61"/>
  <sheetViews>
    <sheetView zoomScalePageLayoutView="0" workbookViewId="0" topLeftCell="A7">
      <selection activeCell="I7" sqref="I7"/>
    </sheetView>
  </sheetViews>
  <sheetFormatPr defaultColWidth="11.421875" defaultRowHeight="12.75"/>
  <cols>
    <col min="1" max="1" width="3.140625" style="1" customWidth="1"/>
    <col min="2" max="7" width="11.421875" style="1" customWidth="1"/>
    <col min="8" max="8" width="12.421875" style="1" customWidth="1"/>
    <col min="9" max="9" width="13.28125" style="1" customWidth="1"/>
    <col min="10" max="16384" width="11.421875" style="1" customWidth="1"/>
  </cols>
  <sheetData>
    <row r="1" spans="1:7" ht="12.75">
      <c r="A1" s="62"/>
      <c r="B1" s="448"/>
      <c r="C1" s="416"/>
      <c r="D1" s="416"/>
      <c r="E1" s="63"/>
      <c r="F1" s="583"/>
      <c r="G1" s="64"/>
    </row>
    <row r="2" spans="1:7" ht="12.75">
      <c r="A2" s="337"/>
      <c r="B2" s="6"/>
      <c r="C2" s="63"/>
      <c r="D2" s="63"/>
      <c r="E2" s="63"/>
      <c r="F2" s="583"/>
      <c r="G2" s="64"/>
    </row>
    <row r="3" spans="1:9" ht="12.75" customHeight="1">
      <c r="A3" s="396"/>
      <c r="B3" s="1718" t="s">
        <v>122</v>
      </c>
      <c r="C3" s="1718"/>
      <c r="D3" s="1718"/>
      <c r="E3" s="1718"/>
      <c r="F3" s="1718"/>
      <c r="G3" s="1718"/>
      <c r="H3" s="1718"/>
      <c r="I3" s="1718"/>
    </row>
    <row r="4" spans="1:9" ht="12.75" customHeight="1">
      <c r="A4" s="396"/>
      <c r="B4" s="1718" t="s">
        <v>1047</v>
      </c>
      <c r="C4" s="1718"/>
      <c r="D4" s="1718"/>
      <c r="E4" s="1718"/>
      <c r="F4" s="1718"/>
      <c r="G4" s="1718"/>
      <c r="H4" s="1718"/>
      <c r="I4" s="1718"/>
    </row>
    <row r="5" spans="1:7" ht="10.5" customHeight="1">
      <c r="A5" s="396"/>
      <c r="B5" s="63"/>
      <c r="C5" s="63"/>
      <c r="D5" s="63"/>
      <c r="E5" s="63"/>
      <c r="F5" s="64"/>
      <c r="G5" s="64"/>
    </row>
    <row r="6" spans="1:7" ht="12.75">
      <c r="A6" s="396"/>
      <c r="B6" s="4" t="s">
        <v>687</v>
      </c>
      <c r="C6" s="4"/>
      <c r="F6" s="192"/>
      <c r="G6" s="192"/>
    </row>
    <row r="7" spans="1:9" ht="12.75">
      <c r="A7" s="396"/>
      <c r="B7" s="587" t="s">
        <v>775</v>
      </c>
      <c r="C7" s="403"/>
      <c r="F7" s="192"/>
      <c r="I7" s="1645" t="s">
        <v>1124</v>
      </c>
    </row>
    <row r="8" spans="1:7" ht="12.75">
      <c r="A8" s="396"/>
      <c r="B8" s="4" t="s">
        <v>688</v>
      </c>
      <c r="C8" s="403"/>
      <c r="F8" s="192"/>
      <c r="G8" s="192"/>
    </row>
    <row r="9" spans="1:7" ht="12.75">
      <c r="A9" s="396"/>
      <c r="B9" s="4"/>
      <c r="C9" s="403"/>
      <c r="F9" s="192"/>
      <c r="G9" s="192"/>
    </row>
    <row r="10" spans="1:7" ht="12.75">
      <c r="A10" s="396"/>
      <c r="B10" s="752" t="s">
        <v>689</v>
      </c>
      <c r="C10" s="403"/>
      <c r="F10" s="192"/>
      <c r="G10" s="192"/>
    </row>
    <row r="11" spans="1:7" ht="10.5" customHeight="1">
      <c r="A11" s="396"/>
      <c r="B11" s="585"/>
      <c r="C11" s="586"/>
      <c r="D11" s="4"/>
      <c r="F11" s="192"/>
      <c r="G11" s="192"/>
    </row>
    <row r="12" spans="1:7" ht="12.75">
      <c r="A12" s="396"/>
      <c r="B12" s="1" t="s">
        <v>690</v>
      </c>
      <c r="C12" s="403"/>
      <c r="F12" s="192"/>
      <c r="G12" s="192"/>
    </row>
    <row r="13" spans="1:7" ht="12.75">
      <c r="A13" s="396"/>
      <c r="B13" s="30" t="s">
        <v>169</v>
      </c>
      <c r="C13" s="403"/>
      <c r="F13" s="192"/>
      <c r="G13" s="192"/>
    </row>
    <row r="14" spans="1:7" ht="12.75">
      <c r="A14" s="396"/>
      <c r="B14" s="1" t="s">
        <v>697</v>
      </c>
      <c r="C14" s="403"/>
      <c r="F14" s="192"/>
      <c r="G14" s="192"/>
    </row>
    <row r="15" spans="1:7" ht="10.5" customHeight="1">
      <c r="A15" s="396"/>
      <c r="C15" s="403"/>
      <c r="F15" s="192"/>
      <c r="G15" s="192"/>
    </row>
    <row r="16" spans="1:3" ht="12.75">
      <c r="A16" s="396"/>
      <c r="B16" s="30" t="s">
        <v>698</v>
      </c>
      <c r="C16" s="4"/>
    </row>
    <row r="17" spans="1:2" ht="12.75">
      <c r="A17" s="396"/>
      <c r="B17" s="30" t="s">
        <v>699</v>
      </c>
    </row>
    <row r="18" spans="1:2" ht="10.5" customHeight="1">
      <c r="A18" s="396"/>
      <c r="B18" s="499"/>
    </row>
    <row r="19" spans="1:2" ht="12.75">
      <c r="A19" s="396"/>
      <c r="B19" s="499" t="s">
        <v>755</v>
      </c>
    </row>
    <row r="20" spans="1:2" ht="12.75">
      <c r="A20" s="396"/>
      <c r="B20" s="499" t="s">
        <v>1136</v>
      </c>
    </row>
    <row r="21" ht="10.5" customHeight="1">
      <c r="A21" s="396"/>
    </row>
    <row r="22" spans="1:2" ht="12.75">
      <c r="A22" s="396"/>
      <c r="B22" s="1" t="s">
        <v>700</v>
      </c>
    </row>
    <row r="23" spans="1:2" ht="12.75">
      <c r="A23" s="396"/>
      <c r="B23" s="1" t="s">
        <v>1387</v>
      </c>
    </row>
    <row r="24" ht="10.5" customHeight="1">
      <c r="A24" s="396"/>
    </row>
    <row r="25" spans="1:2" ht="12.75">
      <c r="A25" s="396"/>
      <c r="B25" s="4" t="s">
        <v>1388</v>
      </c>
    </row>
    <row r="26" spans="1:2" ht="12.75">
      <c r="A26" s="396"/>
      <c r="B26" s="4"/>
    </row>
    <row r="27" spans="1:2" ht="12.75">
      <c r="A27" s="396"/>
      <c r="B27" s="1" t="s">
        <v>1389</v>
      </c>
    </row>
    <row r="28" spans="1:2" ht="12.75">
      <c r="A28" s="396"/>
      <c r="B28" s="1" t="s">
        <v>693</v>
      </c>
    </row>
    <row r="29" spans="1:2" ht="12.75">
      <c r="A29" s="396"/>
      <c r="B29" s="1" t="s">
        <v>694</v>
      </c>
    </row>
    <row r="30" ht="12.75">
      <c r="B30" s="1" t="s">
        <v>695</v>
      </c>
    </row>
    <row r="31" ht="10.5" customHeight="1"/>
    <row r="32" ht="12.75">
      <c r="B32" s="1" t="s">
        <v>696</v>
      </c>
    </row>
    <row r="33" ht="12.75">
      <c r="B33" s="1" t="s">
        <v>484</v>
      </c>
    </row>
    <row r="34" ht="12.75">
      <c r="B34" s="1" t="s">
        <v>485</v>
      </c>
    </row>
    <row r="35" ht="12.75">
      <c r="B35" s="1" t="s">
        <v>486</v>
      </c>
    </row>
    <row r="36" ht="10.5" customHeight="1"/>
    <row r="37" ht="12.75">
      <c r="B37" s="1" t="s">
        <v>487</v>
      </c>
    </row>
    <row r="38" ht="12.75">
      <c r="B38" s="1" t="s">
        <v>488</v>
      </c>
    </row>
    <row r="39" ht="12.75">
      <c r="B39" s="1" t="s">
        <v>489</v>
      </c>
    </row>
    <row r="40" ht="12.75">
      <c r="B40" s="1" t="s">
        <v>490</v>
      </c>
    </row>
    <row r="41" ht="10.5" customHeight="1"/>
    <row r="42" ht="12.75">
      <c r="B42" s="1" t="s">
        <v>491</v>
      </c>
    </row>
    <row r="43" ht="12.75">
      <c r="B43" s="1" t="s">
        <v>492</v>
      </c>
    </row>
    <row r="44" ht="12.75">
      <c r="B44" s="1" t="s">
        <v>493</v>
      </c>
    </row>
    <row r="45" ht="12.75">
      <c r="B45" s="1" t="s">
        <v>494</v>
      </c>
    </row>
    <row r="47" ht="12.75">
      <c r="B47" s="1" t="s">
        <v>1204</v>
      </c>
    </row>
    <row r="48" spans="2:3" ht="12.75">
      <c r="B48" s="1" t="s">
        <v>1205</v>
      </c>
      <c r="C48" s="18"/>
    </row>
    <row r="50" ht="12.75">
      <c r="B50" s="1" t="s">
        <v>1206</v>
      </c>
    </row>
    <row r="51" ht="12.75">
      <c r="B51" s="1" t="s">
        <v>1207</v>
      </c>
    </row>
    <row r="52" ht="12.75">
      <c r="B52" s="1" t="s">
        <v>1208</v>
      </c>
    </row>
    <row r="54" ht="12.75">
      <c r="B54" s="30" t="s">
        <v>1209</v>
      </c>
    </row>
    <row r="55" ht="12.75">
      <c r="B55" s="30" t="s">
        <v>1210</v>
      </c>
    </row>
    <row r="56" ht="12.75">
      <c r="B56" s="30"/>
    </row>
    <row r="57" spans="2:9" ht="12.75">
      <c r="B57" s="30" t="s">
        <v>1211</v>
      </c>
      <c r="C57" s="753"/>
      <c r="D57" s="151"/>
      <c r="E57" s="151"/>
      <c r="F57" s="754"/>
      <c r="G57" s="754"/>
      <c r="H57" s="151"/>
      <c r="I57" s="151"/>
    </row>
    <row r="58" spans="2:9" ht="12.75">
      <c r="B58" s="584" t="s">
        <v>1212</v>
      </c>
      <c r="C58" s="753"/>
      <c r="D58" s="151"/>
      <c r="E58" s="151"/>
      <c r="F58" s="754"/>
      <c r="G58" s="754"/>
      <c r="H58" s="151"/>
      <c r="I58" s="151"/>
    </row>
    <row r="59" ht="12.75">
      <c r="B59" s="30"/>
    </row>
    <row r="60" ht="12.75">
      <c r="B60" s="30"/>
    </row>
    <row r="61" ht="12.75">
      <c r="B61" s="30"/>
    </row>
  </sheetData>
  <sheetProtection/>
  <mergeCells count="2">
    <mergeCell ref="B3:I3"/>
    <mergeCell ref="B4:I4"/>
  </mergeCells>
  <printOptions/>
  <pageMargins left="0.3937007874015748" right="0.3937007874015748" top="0.5905511811023623" bottom="0.3937007874015748" header="0.5905511811023623" footer="0.3937007874015748"/>
  <pageSetup horizontalDpi="300" verticalDpi="300" orientation="portrait" r:id="rId1"/>
  <headerFooter alignWithMargins="0">
    <oddHeader>&amp;L&amp;9Organisme ________________________________________&amp;R&amp;9Code géographique ____________</oddHeader>
    <oddFooter>&amp;LS22-2</oddFooter>
  </headerFooter>
</worksheet>
</file>

<file path=xl/worksheets/sheet21.xml><?xml version="1.0" encoding="utf-8"?>
<worksheet xmlns="http://schemas.openxmlformats.org/spreadsheetml/2006/main" xmlns:r="http://schemas.openxmlformats.org/officeDocument/2006/relationships">
  <sheetPr codeName="Feuil19"/>
  <dimension ref="A1:I51"/>
  <sheetViews>
    <sheetView zoomScalePageLayoutView="0" workbookViewId="0" topLeftCell="A33">
      <selection activeCell="I54" sqref="I54"/>
    </sheetView>
  </sheetViews>
  <sheetFormatPr defaultColWidth="11.421875" defaultRowHeight="12.75"/>
  <cols>
    <col min="1" max="1" width="3.7109375" style="1" customWidth="1"/>
    <col min="2" max="2" width="4.28125" style="1" customWidth="1"/>
    <col min="3" max="3" width="2.140625" style="1" customWidth="1"/>
    <col min="4" max="4" width="29.00390625" style="1" customWidth="1"/>
    <col min="5" max="7" width="11.421875" style="1" customWidth="1"/>
    <col min="8" max="8" width="12.421875" style="1" customWidth="1"/>
    <col min="9" max="16384" width="11.421875" style="1" customWidth="1"/>
  </cols>
  <sheetData>
    <row r="1" spans="1:7" ht="12.75">
      <c r="A1" s="62"/>
      <c r="B1" s="448"/>
      <c r="C1" s="416"/>
      <c r="D1" s="416"/>
      <c r="E1" s="63"/>
      <c r="F1" s="583"/>
      <c r="G1" s="64"/>
    </row>
    <row r="2" spans="1:7" ht="12.75">
      <c r="A2" s="337"/>
      <c r="B2" s="6"/>
      <c r="C2" s="63"/>
      <c r="D2" s="63"/>
      <c r="E2" s="63"/>
      <c r="F2" s="583"/>
      <c r="G2" s="64"/>
    </row>
    <row r="3" spans="1:9" ht="12.75">
      <c r="A3" s="396"/>
      <c r="B3" s="1718" t="s">
        <v>122</v>
      </c>
      <c r="C3" s="1718"/>
      <c r="D3" s="1718"/>
      <c r="E3" s="1718"/>
      <c r="F3" s="1718"/>
      <c r="G3" s="1718"/>
      <c r="H3" s="1718"/>
      <c r="I3" s="1718"/>
    </row>
    <row r="4" spans="1:9" ht="12.75">
      <c r="A4" s="396"/>
      <c r="B4" s="1723" t="s">
        <v>1047</v>
      </c>
      <c r="C4" s="1723"/>
      <c r="D4" s="1723"/>
      <c r="E4" s="1723"/>
      <c r="F4" s="1723"/>
      <c r="G4" s="1723"/>
      <c r="H4" s="1723"/>
      <c r="I4" s="1723"/>
    </row>
    <row r="5" spans="1:9" ht="12.75">
      <c r="A5" s="396"/>
      <c r="B5" s="28"/>
      <c r="C5" s="333"/>
      <c r="D5" s="18"/>
      <c r="E5" s="18"/>
      <c r="F5" s="455"/>
      <c r="G5" s="455"/>
      <c r="H5" s="18"/>
      <c r="I5" s="18"/>
    </row>
    <row r="6" spans="1:7" ht="12.75">
      <c r="A6" s="396"/>
      <c r="B6" s="584"/>
      <c r="C6" s="403"/>
      <c r="F6" s="192"/>
      <c r="G6" s="192"/>
    </row>
    <row r="7" spans="1:7" ht="12.75">
      <c r="A7" s="396"/>
      <c r="B7" s="585" t="s">
        <v>774</v>
      </c>
      <c r="C7" s="586"/>
      <c r="D7" s="4"/>
      <c r="F7" s="192"/>
      <c r="G7" s="192"/>
    </row>
    <row r="8" spans="1:9" ht="12.75">
      <c r="A8" s="396"/>
      <c r="B8" s="587" t="s">
        <v>775</v>
      </c>
      <c r="C8" s="403"/>
      <c r="F8" s="192"/>
      <c r="I8" s="1645" t="s">
        <v>1124</v>
      </c>
    </row>
    <row r="9" spans="1:7" ht="12.75">
      <c r="A9" s="396"/>
      <c r="B9" s="1" t="s">
        <v>1173</v>
      </c>
      <c r="C9" s="403"/>
      <c r="F9" s="192"/>
      <c r="G9" s="192"/>
    </row>
    <row r="10" spans="1:7" ht="12.75">
      <c r="A10" s="396"/>
      <c r="B10" s="1" t="s">
        <v>1159</v>
      </c>
      <c r="C10" s="403"/>
      <c r="F10" s="192"/>
      <c r="G10" s="192"/>
    </row>
    <row r="11" spans="1:7" ht="12.75">
      <c r="A11" s="396"/>
      <c r="B11" s="1" t="s">
        <v>1160</v>
      </c>
      <c r="C11" s="403"/>
      <c r="F11" s="192"/>
      <c r="G11" s="192"/>
    </row>
    <row r="12" spans="1:7" ht="12.75">
      <c r="A12" s="396"/>
      <c r="B12" s="1" t="s">
        <v>1161</v>
      </c>
      <c r="C12" s="403"/>
      <c r="F12" s="192"/>
      <c r="G12" s="192"/>
    </row>
    <row r="13" spans="1:7" ht="12.75">
      <c r="A13" s="396"/>
      <c r="C13" s="403"/>
      <c r="F13" s="192"/>
      <c r="G13" s="192"/>
    </row>
    <row r="14" spans="1:8" ht="14.25">
      <c r="A14" s="396"/>
      <c r="B14" s="1698" t="s">
        <v>563</v>
      </c>
      <c r="C14" s="1698"/>
      <c r="D14" s="1698"/>
      <c r="E14" s="1698"/>
      <c r="F14" s="1698"/>
      <c r="G14" s="1698"/>
      <c r="H14" s="1698"/>
    </row>
    <row r="15" spans="1:7" ht="12.75">
      <c r="A15" s="396"/>
      <c r="C15" s="281" t="s">
        <v>1162</v>
      </c>
      <c r="D15" s="1" t="s">
        <v>1163</v>
      </c>
      <c r="F15" s="192"/>
      <c r="G15" s="192"/>
    </row>
    <row r="16" spans="1:7" ht="12.75">
      <c r="A16" s="396"/>
      <c r="C16" s="281" t="s">
        <v>1162</v>
      </c>
      <c r="D16" s="1" t="s">
        <v>715</v>
      </c>
      <c r="F16" s="192"/>
      <c r="G16" s="192"/>
    </row>
    <row r="17" spans="3:4" ht="12.75">
      <c r="C17" s="30"/>
      <c r="D17" s="1" t="s">
        <v>716</v>
      </c>
    </row>
    <row r="18" ht="12.75">
      <c r="B18" s="1" t="s">
        <v>1164</v>
      </c>
    </row>
    <row r="19" spans="1:4" ht="14.25">
      <c r="A19" s="396"/>
      <c r="C19" s="281" t="s">
        <v>1162</v>
      </c>
      <c r="D19" s="1" t="s">
        <v>235</v>
      </c>
    </row>
    <row r="20" spans="1:4" ht="12.75">
      <c r="A20" s="396"/>
      <c r="D20" s="1" t="s">
        <v>861</v>
      </c>
    </row>
    <row r="21" spans="1:4" ht="12.75">
      <c r="A21" s="396"/>
      <c r="D21" s="1" t="s">
        <v>991</v>
      </c>
    </row>
    <row r="22" spans="1:4" ht="12.75">
      <c r="A22" s="396"/>
      <c r="C22" s="281" t="s">
        <v>1162</v>
      </c>
      <c r="D22" s="1" t="s">
        <v>976</v>
      </c>
    </row>
    <row r="23" spans="1:4" ht="12.75">
      <c r="A23" s="396"/>
      <c r="D23" s="1" t="s">
        <v>992</v>
      </c>
    </row>
    <row r="24" spans="3:4" ht="12.75">
      <c r="C24" s="281" t="s">
        <v>1162</v>
      </c>
      <c r="D24" s="1" t="s">
        <v>978</v>
      </c>
    </row>
    <row r="25" ht="12.75">
      <c r="D25" s="1" t="s">
        <v>979</v>
      </c>
    </row>
    <row r="26" spans="3:4" ht="12.75">
      <c r="C26" s="281" t="s">
        <v>1162</v>
      </c>
      <c r="D26" s="1" t="s">
        <v>862</v>
      </c>
    </row>
    <row r="27" ht="12.75">
      <c r="D27" s="1" t="s">
        <v>977</v>
      </c>
    </row>
    <row r="29" ht="12.75">
      <c r="B29" s="1" t="s">
        <v>993</v>
      </c>
    </row>
    <row r="30" spans="3:4" ht="14.25">
      <c r="C30" s="281" t="s">
        <v>1162</v>
      </c>
      <c r="D30" s="1" t="s">
        <v>821</v>
      </c>
    </row>
    <row r="31" spans="3:4" ht="12.75">
      <c r="C31" s="281"/>
      <c r="D31" s="1" t="s">
        <v>994</v>
      </c>
    </row>
    <row r="34" ht="12.75">
      <c r="B34" s="4" t="s">
        <v>995</v>
      </c>
    </row>
    <row r="35" ht="12.75">
      <c r="B35" s="4"/>
    </row>
    <row r="36" spans="2:9" ht="12.75">
      <c r="B36" s="1714" t="s">
        <v>320</v>
      </c>
      <c r="C36" s="1734"/>
      <c r="D36" s="1734"/>
      <c r="E36" s="1734"/>
      <c r="F36" s="1734"/>
      <c r="G36" s="1734"/>
      <c r="H36" s="1734"/>
      <c r="I36" s="1734"/>
    </row>
    <row r="37" spans="2:9" ht="12.75">
      <c r="B37" s="1734"/>
      <c r="C37" s="1734"/>
      <c r="D37" s="1734"/>
      <c r="E37" s="1734"/>
      <c r="F37" s="1734"/>
      <c r="G37" s="1734"/>
      <c r="H37" s="1734"/>
      <c r="I37" s="1734"/>
    </row>
    <row r="38" spans="2:9" ht="12.75">
      <c r="B38" s="1734"/>
      <c r="C38" s="1734"/>
      <c r="D38" s="1734"/>
      <c r="E38" s="1734"/>
      <c r="F38" s="1734"/>
      <c r="G38" s="1734"/>
      <c r="H38" s="1734"/>
      <c r="I38" s="1734"/>
    </row>
    <row r="39" spans="2:9" ht="12.75">
      <c r="B39" s="1734"/>
      <c r="C39" s="1734"/>
      <c r="D39" s="1734"/>
      <c r="E39" s="1734"/>
      <c r="F39" s="1734"/>
      <c r="G39" s="1734"/>
      <c r="H39" s="1734"/>
      <c r="I39" s="1734"/>
    </row>
    <row r="40" spans="1:9" ht="12.75" customHeight="1">
      <c r="A40" s="558"/>
      <c r="B40" s="1734"/>
      <c r="C40" s="1734"/>
      <c r="D40" s="1734"/>
      <c r="E40" s="1734"/>
      <c r="F40" s="1734"/>
      <c r="G40" s="1734"/>
      <c r="H40" s="1734"/>
      <c r="I40" s="1734"/>
    </row>
    <row r="41" spans="1:9" ht="12.75">
      <c r="A41" s="558"/>
      <c r="B41" s="499"/>
      <c r="C41" s="559"/>
      <c r="D41" s="559"/>
      <c r="E41" s="559"/>
      <c r="F41" s="560"/>
      <c r="G41" s="561"/>
      <c r="H41" s="559"/>
      <c r="I41" s="557"/>
    </row>
    <row r="42" spans="1:9" ht="12.75">
      <c r="A42" s="558"/>
      <c r="B42" s="499"/>
      <c r="C42" s="559"/>
      <c r="D42" s="559"/>
      <c r="E42" s="559"/>
      <c r="F42" s="560"/>
      <c r="G42" s="561"/>
      <c r="H42" s="559"/>
      <c r="I42" s="557"/>
    </row>
    <row r="43" spans="1:9" ht="12.75">
      <c r="A43" s="558"/>
      <c r="B43" s="499"/>
      <c r="C43" s="559"/>
      <c r="D43" s="559"/>
      <c r="E43" s="559"/>
      <c r="F43" s="560"/>
      <c r="G43" s="561"/>
      <c r="H43" s="559"/>
      <c r="I43" s="557"/>
    </row>
    <row r="44" spans="1:9" ht="12.75">
      <c r="A44" s="558" t="s">
        <v>542</v>
      </c>
      <c r="B44" s="585" t="s">
        <v>543</v>
      </c>
      <c r="C44" s="559"/>
      <c r="D44" s="559"/>
      <c r="E44" s="559"/>
      <c r="F44" s="560"/>
      <c r="G44" s="561"/>
      <c r="H44" s="559"/>
      <c r="I44" s="557"/>
    </row>
    <row r="45" spans="1:9" ht="12.75">
      <c r="A45" s="558"/>
      <c r="B45" s="585"/>
      <c r="C45" s="559"/>
      <c r="D45" s="559"/>
      <c r="E45" s="559"/>
      <c r="F45" s="560"/>
      <c r="G45" s="561"/>
      <c r="H45" s="559"/>
      <c r="I45" s="557"/>
    </row>
    <row r="46" spans="1:9" ht="12.75">
      <c r="A46" s="558"/>
      <c r="B46" s="499" t="s">
        <v>321</v>
      </c>
      <c r="C46" s="559"/>
      <c r="D46" s="559"/>
      <c r="E46" s="559"/>
      <c r="F46" s="560"/>
      <c r="G46" s="561"/>
      <c r="H46" s="559"/>
      <c r="I46" s="557"/>
    </row>
    <row r="47" spans="1:9" ht="12.75">
      <c r="A47" s="558"/>
      <c r="B47" s="499" t="s">
        <v>322</v>
      </c>
      <c r="C47" s="559"/>
      <c r="D47" s="559"/>
      <c r="E47" s="559"/>
      <c r="F47" s="560"/>
      <c r="G47" s="561"/>
      <c r="H47" s="559"/>
      <c r="I47" s="557"/>
    </row>
    <row r="48" spans="1:9" ht="12.75">
      <c r="A48" s="558"/>
      <c r="B48" s="499" t="s">
        <v>323</v>
      </c>
      <c r="C48" s="559"/>
      <c r="D48" s="559"/>
      <c r="E48" s="559"/>
      <c r="F48" s="560"/>
      <c r="G48" s="561"/>
      <c r="H48" s="559"/>
      <c r="I48" s="557"/>
    </row>
    <row r="49" spans="1:9" ht="12.75">
      <c r="A49" s="558"/>
      <c r="B49" s="499"/>
      <c r="C49" s="559"/>
      <c r="D49" s="559"/>
      <c r="E49" s="559"/>
      <c r="F49" s="560"/>
      <c r="G49" s="561"/>
      <c r="H49" s="559"/>
      <c r="I49" s="557"/>
    </row>
    <row r="50" spans="1:9" ht="12" customHeight="1">
      <c r="A50" s="558"/>
      <c r="B50" s="499" t="s">
        <v>324</v>
      </c>
      <c r="C50" s="559"/>
      <c r="D50" s="559"/>
      <c r="E50" s="559"/>
      <c r="F50" s="560"/>
      <c r="G50" s="561"/>
      <c r="H50" s="559"/>
      <c r="I50" s="557"/>
    </row>
    <row r="51" spans="1:9" ht="12.75">
      <c r="A51" s="63"/>
      <c r="B51" s="499" t="s">
        <v>325</v>
      </c>
      <c r="C51" s="559"/>
      <c r="D51" s="559"/>
      <c r="E51" s="559"/>
      <c r="F51" s="560"/>
      <c r="G51" s="561"/>
      <c r="H51" s="559"/>
      <c r="I51" s="557"/>
    </row>
  </sheetData>
  <sheetProtection/>
  <mergeCells count="4">
    <mergeCell ref="B36:I40"/>
    <mergeCell ref="B14:H14"/>
    <mergeCell ref="B3:I3"/>
    <mergeCell ref="B4:I4"/>
  </mergeCells>
  <printOptions/>
  <pageMargins left="0.3937007874015748" right="0.3937007874015748" top="0.5905511811023623" bottom="0.3937007874015748" header="0.5905511811023623" footer="0.3937007874015748"/>
  <pageSetup horizontalDpi="300" verticalDpi="300" orientation="portrait" r:id="rId1"/>
  <headerFooter alignWithMargins="0">
    <oddHeader>&amp;L&amp;9Organisme ________________________________________&amp;R&amp;9Code géographique ____________</oddHeader>
    <oddFooter>&amp;LS22-3</oddFooter>
  </headerFooter>
</worksheet>
</file>

<file path=xl/worksheets/sheet22.xml><?xml version="1.0" encoding="utf-8"?>
<worksheet xmlns="http://schemas.openxmlformats.org/spreadsheetml/2006/main" xmlns:r="http://schemas.openxmlformats.org/officeDocument/2006/relationships">
  <sheetPr codeName="Feuil20"/>
  <dimension ref="A1:K53"/>
  <sheetViews>
    <sheetView zoomScalePageLayoutView="0" workbookViewId="0" topLeftCell="A15">
      <selection activeCell="K50" sqref="K50"/>
    </sheetView>
  </sheetViews>
  <sheetFormatPr defaultColWidth="11.421875" defaultRowHeight="12.75"/>
  <cols>
    <col min="1" max="1" width="3.421875" style="1" customWidth="1"/>
    <col min="2" max="4" width="11.421875" style="1" customWidth="1"/>
    <col min="5" max="5" width="22.00390625" style="1" customWidth="1"/>
    <col min="6" max="6" width="2.7109375" style="1" customWidth="1"/>
    <col min="7" max="7" width="15.7109375" style="1" customWidth="1"/>
    <col min="8" max="8" width="2.7109375" style="1" customWidth="1"/>
    <col min="9" max="9" width="15.7109375" style="1" customWidth="1"/>
    <col min="10" max="16384" width="11.421875" style="1" customWidth="1"/>
  </cols>
  <sheetData>
    <row r="1" spans="1:9" ht="12.75">
      <c r="A1" s="62"/>
      <c r="B1" s="448"/>
      <c r="C1" s="416"/>
      <c r="D1" s="416"/>
      <c r="E1" s="63"/>
      <c r="F1" s="417"/>
      <c r="G1" s="64"/>
      <c r="H1" s="64"/>
      <c r="I1" s="217"/>
    </row>
    <row r="2" spans="1:9" ht="12.75">
      <c r="A2" s="62"/>
      <c r="B2" s="6"/>
      <c r="C2" s="416"/>
      <c r="D2" s="416"/>
      <c r="E2" s="63"/>
      <c r="F2" s="417"/>
      <c r="G2" s="64"/>
      <c r="H2" s="64"/>
      <c r="I2" s="217"/>
    </row>
    <row r="3" spans="1:9" ht="12.75">
      <c r="A3" s="63"/>
      <c r="B3" s="67" t="s">
        <v>122</v>
      </c>
      <c r="C3" s="63"/>
      <c r="D3" s="63"/>
      <c r="E3" s="63"/>
      <c r="F3" s="394"/>
      <c r="G3" s="64"/>
      <c r="H3" s="63"/>
      <c r="I3" s="217"/>
    </row>
    <row r="4" spans="1:9" ht="12.75">
      <c r="A4" s="63"/>
      <c r="B4" s="68" t="s">
        <v>1047</v>
      </c>
      <c r="C4" s="69"/>
      <c r="D4" s="69"/>
      <c r="E4" s="69"/>
      <c r="F4" s="325"/>
      <c r="G4" s="70"/>
      <c r="H4" s="69"/>
      <c r="I4" s="557"/>
    </row>
    <row r="6" spans="1:9" ht="12.75" customHeight="1" thickBot="1">
      <c r="A6" s="18"/>
      <c r="B6" s="331"/>
      <c r="C6" s="329"/>
      <c r="D6" s="331"/>
      <c r="E6" s="331"/>
      <c r="F6" s="331"/>
      <c r="G6" s="332" t="s">
        <v>1048</v>
      </c>
      <c r="H6" s="332"/>
      <c r="I6" s="332" t="s">
        <v>1049</v>
      </c>
    </row>
    <row r="7" spans="2:9" ht="12.75">
      <c r="B7" s="18"/>
      <c r="C7" s="333"/>
      <c r="D7" s="18"/>
      <c r="E7" s="18"/>
      <c r="F7" s="36"/>
      <c r="G7" s="419"/>
      <c r="H7" s="419"/>
      <c r="I7" s="336"/>
    </row>
    <row r="8" spans="1:6" ht="12.75">
      <c r="A8" s="20" t="s">
        <v>1252</v>
      </c>
      <c r="B8" s="20" t="s">
        <v>1253</v>
      </c>
      <c r="C8" s="20"/>
      <c r="D8" s="20"/>
      <c r="F8" s="21"/>
    </row>
    <row r="9" spans="2:9" ht="12.75">
      <c r="B9" s="143" t="s">
        <v>1254</v>
      </c>
      <c r="C9" s="143"/>
      <c r="D9" s="143"/>
      <c r="F9" s="21"/>
      <c r="G9" s="547"/>
      <c r="I9" s="547"/>
    </row>
    <row r="10" spans="2:9" ht="12.75">
      <c r="B10" s="1698" t="s">
        <v>1255</v>
      </c>
      <c r="C10" s="1698"/>
      <c r="D10" s="1698"/>
      <c r="E10" s="1698"/>
      <c r="F10" s="21">
        <v>1</v>
      </c>
      <c r="G10" s="228">
        <v>236554</v>
      </c>
      <c r="H10" s="563"/>
      <c r="I10" s="228">
        <v>300572</v>
      </c>
    </row>
    <row r="11" spans="2:9" ht="12.75">
      <c r="B11" s="1698" t="s">
        <v>1256</v>
      </c>
      <c r="C11" s="1698"/>
      <c r="D11" s="1698"/>
      <c r="E11" s="1698"/>
      <c r="F11" s="21">
        <f>F10+1</f>
        <v>2</v>
      </c>
      <c r="G11" s="228">
        <v>218546</v>
      </c>
      <c r="H11" s="563"/>
      <c r="I11" s="228">
        <v>224131</v>
      </c>
    </row>
    <row r="12" spans="2:9" ht="13.5" thickBot="1">
      <c r="B12" s="1699" t="s">
        <v>1257</v>
      </c>
      <c r="C12" s="1699"/>
      <c r="D12" s="1699"/>
      <c r="E12" s="1699"/>
      <c r="F12" s="408">
        <f>F11+1</f>
        <v>3</v>
      </c>
      <c r="G12" s="430">
        <v>1434837</v>
      </c>
      <c r="H12" s="434"/>
      <c r="I12" s="430">
        <v>1598625</v>
      </c>
    </row>
    <row r="13" spans="2:9" ht="12.75">
      <c r="B13" s="4" t="s">
        <v>662</v>
      </c>
      <c r="C13" s="18"/>
      <c r="D13" s="18"/>
      <c r="E13" s="18"/>
      <c r="F13" s="36"/>
      <c r="G13" s="117"/>
      <c r="H13" s="432"/>
      <c r="I13" s="117"/>
    </row>
    <row r="14" spans="2:9" ht="13.5" thickBot="1">
      <c r="B14" s="433"/>
      <c r="C14" s="14"/>
      <c r="D14" s="14"/>
      <c r="E14" s="14"/>
      <c r="F14" s="408"/>
      <c r="G14" s="430"/>
      <c r="H14" s="564"/>
      <c r="I14" s="430"/>
    </row>
    <row r="15" spans="6:9" ht="12.75">
      <c r="F15" s="21"/>
      <c r="G15" s="228"/>
      <c r="H15" s="563"/>
      <c r="I15" s="228"/>
    </row>
    <row r="16" spans="1:9" ht="12.75">
      <c r="A16" s="20" t="s">
        <v>1258</v>
      </c>
      <c r="B16" s="48" t="s">
        <v>51</v>
      </c>
      <c r="C16" s="333"/>
      <c r="D16" s="18"/>
      <c r="E16" s="18"/>
      <c r="F16" s="21"/>
      <c r="G16" s="422"/>
      <c r="H16" s="565"/>
      <c r="I16" s="422"/>
    </row>
    <row r="17" spans="2:9" ht="12.75">
      <c r="B17" s="18" t="s">
        <v>236</v>
      </c>
      <c r="C17" s="403"/>
      <c r="D17" s="18"/>
      <c r="E17" s="18"/>
      <c r="F17" s="36">
        <f>F12+1</f>
        <v>4</v>
      </c>
      <c r="G17" s="117"/>
      <c r="H17" s="420"/>
      <c r="I17" s="117"/>
    </row>
    <row r="18" spans="2:9" ht="12.75">
      <c r="B18" s="18" t="s">
        <v>1153</v>
      </c>
      <c r="C18" s="403"/>
      <c r="D18" s="18"/>
      <c r="E18" s="18"/>
      <c r="F18" s="21">
        <f>F17+1</f>
        <v>5</v>
      </c>
      <c r="G18" s="117"/>
      <c r="H18" s="420"/>
      <c r="I18" s="117"/>
    </row>
    <row r="19" spans="2:9" ht="12.75">
      <c r="B19" s="18" t="s">
        <v>1154</v>
      </c>
      <c r="C19" s="403"/>
      <c r="D19" s="18"/>
      <c r="E19" s="18"/>
      <c r="F19" s="36">
        <f>F18+1</f>
        <v>6</v>
      </c>
      <c r="G19" s="117">
        <v>1323124</v>
      </c>
      <c r="H19" s="420"/>
      <c r="I19" s="117">
        <v>1664325</v>
      </c>
    </row>
    <row r="20" spans="2:9" ht="12.75">
      <c r="B20" s="18" t="s">
        <v>1155</v>
      </c>
      <c r="C20" s="403"/>
      <c r="D20" s="18"/>
      <c r="E20" s="18"/>
      <c r="F20" s="36">
        <f>F19+1</f>
        <v>7</v>
      </c>
      <c r="G20" s="117">
        <v>36833</v>
      </c>
      <c r="H20" s="420"/>
      <c r="I20" s="117">
        <v>276368</v>
      </c>
    </row>
    <row r="21" spans="2:9" ht="12.75">
      <c r="B21" s="18" t="s">
        <v>1156</v>
      </c>
      <c r="C21" s="403"/>
      <c r="D21" s="18"/>
      <c r="E21" s="18"/>
      <c r="F21" s="36">
        <f>F20+1</f>
        <v>8</v>
      </c>
      <c r="G21" s="117">
        <v>680810</v>
      </c>
      <c r="H21" s="420"/>
      <c r="I21" s="117">
        <v>457407</v>
      </c>
    </row>
    <row r="22" spans="2:9" ht="12.75">
      <c r="B22" s="126" t="s">
        <v>680</v>
      </c>
      <c r="C22" s="351"/>
      <c r="D22" s="18"/>
      <c r="E22" s="18"/>
      <c r="F22" s="36"/>
      <c r="G22" s="117"/>
      <c r="H22" s="420"/>
      <c r="I22" s="117"/>
    </row>
    <row r="23" spans="2:9" ht="12.75">
      <c r="B23" s="18" t="s">
        <v>926</v>
      </c>
      <c r="C23" s="1525"/>
      <c r="D23" s="18"/>
      <c r="E23" s="18"/>
      <c r="F23" s="36">
        <f>F21+1</f>
        <v>9</v>
      </c>
      <c r="G23" s="117">
        <f>130772-78942</f>
        <v>51830</v>
      </c>
      <c r="H23" s="420"/>
      <c r="I23" s="117">
        <f>114766+101978</f>
        <v>216744</v>
      </c>
    </row>
    <row r="24" spans="2:9" ht="12.75">
      <c r="B24" s="45" t="s">
        <v>927</v>
      </c>
      <c r="C24" s="439"/>
      <c r="D24" s="45"/>
      <c r="E24" s="45"/>
      <c r="F24" s="477">
        <f>F23+1</f>
        <v>10</v>
      </c>
      <c r="G24" s="116">
        <v>41343</v>
      </c>
      <c r="H24" s="424"/>
      <c r="I24" s="116">
        <v>60393</v>
      </c>
    </row>
    <row r="25" spans="2:9" ht="13.5" thickBot="1">
      <c r="B25" s="58"/>
      <c r="C25" s="566"/>
      <c r="D25" s="58"/>
      <c r="E25" s="58"/>
      <c r="F25" s="567">
        <f>F24+1</f>
        <v>11</v>
      </c>
      <c r="G25" s="165">
        <f>SUM(G17:G24)</f>
        <v>2133940</v>
      </c>
      <c r="H25" s="568"/>
      <c r="I25" s="165">
        <f>SUM(I17:I24)</f>
        <v>2675237</v>
      </c>
    </row>
    <row r="26" spans="2:9" ht="12.75">
      <c r="B26" s="18" t="s">
        <v>1157</v>
      </c>
      <c r="C26" s="333"/>
      <c r="D26" s="18"/>
      <c r="E26" s="18"/>
      <c r="F26" s="36"/>
      <c r="G26" s="117"/>
      <c r="H26" s="420"/>
      <c r="I26" s="117"/>
    </row>
    <row r="27" spans="2:9" ht="12.75">
      <c r="B27" s="18" t="s">
        <v>1158</v>
      </c>
      <c r="C27" s="333"/>
      <c r="D27" s="18"/>
      <c r="E27" s="18"/>
      <c r="F27" s="36"/>
      <c r="G27" s="117"/>
      <c r="H27" s="420"/>
      <c r="I27" s="117"/>
    </row>
    <row r="28" spans="2:9" ht="12.75">
      <c r="B28" s="18" t="s">
        <v>952</v>
      </c>
      <c r="C28" s="333"/>
      <c r="D28" s="18"/>
      <c r="E28" s="18"/>
      <c r="F28" s="36">
        <f>F25+1</f>
        <v>12</v>
      </c>
      <c r="G28" s="117">
        <v>1029559</v>
      </c>
      <c r="H28" s="420"/>
      <c r="I28" s="117">
        <v>907059</v>
      </c>
    </row>
    <row r="29" spans="2:9" ht="12.75">
      <c r="B29" s="18" t="s">
        <v>953</v>
      </c>
      <c r="C29" s="333"/>
      <c r="D29" s="18"/>
      <c r="E29" s="18"/>
      <c r="F29" s="36">
        <f>F28+1</f>
        <v>13</v>
      </c>
      <c r="G29" s="117">
        <v>430483</v>
      </c>
      <c r="H29" s="420"/>
      <c r="I29" s="117">
        <v>50800</v>
      </c>
    </row>
    <row r="30" spans="2:9" ht="12.75">
      <c r="B30" s="18" t="s">
        <v>954</v>
      </c>
      <c r="C30" s="333"/>
      <c r="D30" s="18"/>
      <c r="E30" s="18"/>
      <c r="F30" s="36">
        <f>F29+1</f>
        <v>14</v>
      </c>
      <c r="G30" s="117"/>
      <c r="H30" s="420"/>
      <c r="I30" s="117"/>
    </row>
    <row r="31" spans="2:9" ht="13.5" thickBot="1">
      <c r="B31" s="58"/>
      <c r="C31" s="566"/>
      <c r="D31" s="58"/>
      <c r="E31" s="58"/>
      <c r="F31" s="567">
        <f>F30+1</f>
        <v>15</v>
      </c>
      <c r="G31" s="165">
        <f>SUM(G28:G30)</f>
        <v>1460042</v>
      </c>
      <c r="H31" s="568"/>
      <c r="I31" s="165">
        <f>SUM(I28:I30)</f>
        <v>957859</v>
      </c>
    </row>
    <row r="32" spans="2:9" ht="12.75">
      <c r="B32" s="18"/>
      <c r="C32" s="333"/>
      <c r="D32" s="18"/>
      <c r="E32" s="18"/>
      <c r="F32" s="36"/>
      <c r="G32" s="117"/>
      <c r="H32" s="420"/>
      <c r="I32" s="117"/>
    </row>
    <row r="33" spans="2:9" ht="12.75" customHeight="1" thickBot="1">
      <c r="B33" s="14" t="s">
        <v>955</v>
      </c>
      <c r="C33" s="407"/>
      <c r="D33" s="14"/>
      <c r="E33" s="14"/>
      <c r="F33" s="408">
        <f>F31+1</f>
        <v>16</v>
      </c>
      <c r="G33" s="430"/>
      <c r="H33" s="431"/>
      <c r="I33" s="430"/>
    </row>
    <row r="34" spans="2:9" ht="12.75">
      <c r="B34" s="4" t="s">
        <v>662</v>
      </c>
      <c r="C34" s="569"/>
      <c r="D34" s="569"/>
      <c r="E34" s="569"/>
      <c r="F34" s="570"/>
      <c r="G34" s="117"/>
      <c r="H34" s="571"/>
      <c r="I34" s="117"/>
    </row>
    <row r="35" spans="2:9" ht="13.5" thickBot="1">
      <c r="B35" s="572"/>
      <c r="C35" s="331"/>
      <c r="D35" s="331"/>
      <c r="E35" s="331"/>
      <c r="F35" s="408"/>
      <c r="G35" s="430"/>
      <c r="H35" s="440"/>
      <c r="I35" s="430"/>
    </row>
    <row r="36" spans="2:9" ht="12.75">
      <c r="B36" s="573"/>
      <c r="C36" s="28"/>
      <c r="D36" s="28"/>
      <c r="E36" s="28"/>
      <c r="F36" s="36"/>
      <c r="G36" s="117"/>
      <c r="H36" s="130"/>
      <c r="I36" s="117"/>
    </row>
    <row r="37" spans="1:9" ht="12.75">
      <c r="A37" s="20" t="s">
        <v>956</v>
      </c>
      <c r="B37" s="20" t="s">
        <v>52</v>
      </c>
      <c r="C37" s="403"/>
      <c r="F37" s="404"/>
      <c r="G37" s="574"/>
      <c r="H37" s="575"/>
      <c r="I37" s="574"/>
    </row>
    <row r="38" spans="2:9" ht="12.75">
      <c r="B38" s="1" t="s">
        <v>772</v>
      </c>
      <c r="C38" s="403"/>
      <c r="F38" s="404">
        <f>F33+1</f>
        <v>17</v>
      </c>
      <c r="G38" s="422"/>
      <c r="H38" s="576"/>
      <c r="I38" s="422"/>
    </row>
    <row r="39" spans="2:9" ht="12.75">
      <c r="B39" s="1" t="s">
        <v>773</v>
      </c>
      <c r="C39" s="403"/>
      <c r="F39" s="404">
        <f>F38+1</f>
        <v>18</v>
      </c>
      <c r="G39" s="422">
        <v>100000</v>
      </c>
      <c r="H39" s="576"/>
      <c r="I39" s="422">
        <v>100000</v>
      </c>
    </row>
    <row r="40" spans="2:9" ht="12.75">
      <c r="B40" s="18" t="s">
        <v>678</v>
      </c>
      <c r="G40" s="422"/>
      <c r="I40" s="422"/>
    </row>
    <row r="41" spans="2:9" ht="12.75">
      <c r="B41" s="18" t="s">
        <v>928</v>
      </c>
      <c r="C41" s="333"/>
      <c r="D41" s="18"/>
      <c r="E41" s="18"/>
      <c r="F41" s="404">
        <f>F39+1</f>
        <v>19</v>
      </c>
      <c r="G41" s="228">
        <v>428575</v>
      </c>
      <c r="H41" s="576"/>
      <c r="I41" s="228">
        <v>274716</v>
      </c>
    </row>
    <row r="42" spans="2:9" ht="12.75">
      <c r="B42" s="45" t="s">
        <v>624</v>
      </c>
      <c r="C42" s="423"/>
      <c r="D42" s="45"/>
      <c r="E42" s="45"/>
      <c r="F42" s="577">
        <f>F41+1</f>
        <v>20</v>
      </c>
      <c r="G42" s="425"/>
      <c r="H42" s="578"/>
      <c r="I42" s="425"/>
    </row>
    <row r="43" spans="2:9" ht="12.75">
      <c r="B43" s="18"/>
      <c r="C43" s="333"/>
      <c r="D43" s="18"/>
      <c r="E43" s="18"/>
      <c r="F43" s="404"/>
      <c r="G43" s="422"/>
      <c r="H43" s="579"/>
      <c r="I43" s="422"/>
    </row>
    <row r="44" spans="2:9" ht="13.5" thickBot="1">
      <c r="B44" s="14"/>
      <c r="C44" s="14"/>
      <c r="D44" s="14"/>
      <c r="E44" s="14"/>
      <c r="F44" s="284">
        <f>F42+1</f>
        <v>21</v>
      </c>
      <c r="G44" s="430">
        <f>SUM(G38:G43)</f>
        <v>528575</v>
      </c>
      <c r="H44" s="580"/>
      <c r="I44" s="430">
        <f>SUM(I38:I43)</f>
        <v>374716</v>
      </c>
    </row>
    <row r="45" spans="2:9" ht="12.75">
      <c r="B45" s="4" t="s">
        <v>662</v>
      </c>
      <c r="C45" s="18"/>
      <c r="D45" s="18"/>
      <c r="E45" s="18"/>
      <c r="F45" s="36"/>
      <c r="G45" s="581"/>
      <c r="H45" s="579"/>
      <c r="I45" s="581"/>
    </row>
    <row r="46" spans="2:9" ht="13.5" thickBot="1">
      <c r="B46" s="433"/>
      <c r="C46" s="14"/>
      <c r="D46" s="14"/>
      <c r="E46" s="14"/>
      <c r="F46" s="408"/>
      <c r="G46" s="582"/>
      <c r="H46" s="442"/>
      <c r="I46" s="582"/>
    </row>
    <row r="47" spans="2:9" ht="12.75">
      <c r="B47" s="435"/>
      <c r="C47" s="18"/>
      <c r="D47" s="18"/>
      <c r="E47" s="18"/>
      <c r="F47" s="36"/>
      <c r="G47" s="432"/>
      <c r="H47" s="432"/>
      <c r="I47" s="421"/>
    </row>
    <row r="48" spans="1:11" ht="12.75" customHeight="1">
      <c r="A48" s="142" t="s">
        <v>658</v>
      </c>
      <c r="B48" s="4" t="s">
        <v>659</v>
      </c>
      <c r="C48" s="4"/>
      <c r="G48" s="39"/>
      <c r="H48" s="39"/>
      <c r="K48" s="143"/>
    </row>
    <row r="49" spans="1:11" ht="12.75" customHeight="1">
      <c r="A49" s="144"/>
      <c r="B49" s="18" t="s">
        <v>660</v>
      </c>
      <c r="F49" s="180">
        <v>22</v>
      </c>
      <c r="G49" s="26"/>
      <c r="I49" s="26"/>
      <c r="K49" s="143"/>
    </row>
    <row r="50" spans="1:11" ht="12.75" customHeight="1">
      <c r="A50" s="144"/>
      <c r="B50" s="45" t="s">
        <v>661</v>
      </c>
      <c r="C50" s="45"/>
      <c r="D50" s="45"/>
      <c r="E50" s="45"/>
      <c r="F50" s="181">
        <f>F49+1</f>
        <v>23</v>
      </c>
      <c r="G50" s="47">
        <v>976457</v>
      </c>
      <c r="I50" s="47">
        <v>858743</v>
      </c>
      <c r="K50" s="143"/>
    </row>
    <row r="51" spans="1:11" ht="12.75" customHeight="1" thickBot="1">
      <c r="A51" s="144"/>
      <c r="B51" s="14"/>
      <c r="C51" s="14"/>
      <c r="D51" s="14"/>
      <c r="E51" s="14"/>
      <c r="F51" s="182">
        <f>F50+1</f>
        <v>24</v>
      </c>
      <c r="G51" s="145">
        <f>SUM(G49:G50)</f>
        <v>976457</v>
      </c>
      <c r="H51" s="58"/>
      <c r="I51" s="145">
        <f>SUM(I49:I50)</f>
        <v>858743</v>
      </c>
      <c r="K51" s="143"/>
    </row>
    <row r="52" spans="1:11" ht="12.75" customHeight="1">
      <c r="A52" s="144"/>
      <c r="B52" s="50" t="s">
        <v>662</v>
      </c>
      <c r="F52" s="180"/>
      <c r="G52" s="39"/>
      <c r="H52" s="26"/>
      <c r="I52" s="26"/>
      <c r="K52" s="143"/>
    </row>
    <row r="53" spans="1:11" ht="12.75" customHeight="1" thickBot="1">
      <c r="A53" s="144"/>
      <c r="B53" s="14"/>
      <c r="C53" s="14"/>
      <c r="D53" s="14"/>
      <c r="E53" s="14"/>
      <c r="F53" s="182"/>
      <c r="G53" s="119"/>
      <c r="H53" s="145"/>
      <c r="I53" s="145"/>
      <c r="K53" s="143"/>
    </row>
  </sheetData>
  <sheetProtection/>
  <mergeCells count="3">
    <mergeCell ref="B10:E10"/>
    <mergeCell ref="B11:E11"/>
    <mergeCell ref="B12:E12"/>
  </mergeCells>
  <printOptions/>
  <pageMargins left="0.3937007874015748" right="0.3937007874015748" top="0.5905511811023623" bottom="0.3937007874015748" header="0.5905511811023623" footer="0.3937007874015748"/>
  <pageSetup horizontalDpi="600" verticalDpi="600" orientation="portrait" scale="97" r:id="rId1"/>
  <headerFooter alignWithMargins="0">
    <oddHeader>&amp;L&amp;9Organisme ________________________________________&amp;R&amp;9Code géographique ____________</oddHeader>
    <oddFooter>&amp;LS22-4</oddFooter>
  </headerFooter>
</worksheet>
</file>

<file path=xl/worksheets/sheet23.xml><?xml version="1.0" encoding="utf-8"?>
<worksheet xmlns="http://schemas.openxmlformats.org/spreadsheetml/2006/main" xmlns:r="http://schemas.openxmlformats.org/officeDocument/2006/relationships">
  <sheetPr codeName="Feuil85"/>
  <dimension ref="A3:M55"/>
  <sheetViews>
    <sheetView zoomScaleSheetLayoutView="100" zoomScalePageLayoutView="0" workbookViewId="0" topLeftCell="A13">
      <selection activeCell="D17" sqref="D17"/>
    </sheetView>
  </sheetViews>
  <sheetFormatPr defaultColWidth="11.421875" defaultRowHeight="12.75"/>
  <cols>
    <col min="1" max="1" width="3.140625" style="144" customWidth="1"/>
    <col min="2" max="2" width="11.421875" style="1" customWidth="1"/>
    <col min="3" max="3" width="19.00390625" style="1" customWidth="1"/>
    <col min="4" max="4" width="16.57421875" style="1" customWidth="1"/>
    <col min="5" max="5" width="11.00390625" style="1" customWidth="1"/>
    <col min="6" max="6" width="1.7109375" style="1" customWidth="1"/>
    <col min="7" max="7" width="2.7109375" style="39" customWidth="1"/>
    <col min="8" max="8" width="1.28515625" style="39" customWidth="1"/>
    <col min="9" max="9" width="15.7109375" style="1" customWidth="1"/>
    <col min="10" max="11" width="1.28515625" style="1" customWidth="1"/>
    <col min="12" max="12" width="15.7109375" style="1" customWidth="1"/>
    <col min="13" max="13" width="1.28515625" style="143" customWidth="1"/>
    <col min="14" max="14" width="2.7109375" style="1" customWidth="1"/>
    <col min="15" max="15" width="3.140625" style="1" customWidth="1"/>
    <col min="16" max="16384" width="11.421875" style="1" customWidth="1"/>
  </cols>
  <sheetData>
    <row r="3" spans="1:13" ht="12.75">
      <c r="A3" s="1718" t="s">
        <v>122</v>
      </c>
      <c r="B3" s="1718"/>
      <c r="C3" s="1718"/>
      <c r="D3" s="1718"/>
      <c r="E3" s="1718"/>
      <c r="F3" s="1718"/>
      <c r="G3" s="1718"/>
      <c r="H3" s="1718"/>
      <c r="I3" s="1718"/>
      <c r="J3" s="1718"/>
      <c r="K3" s="1718"/>
      <c r="L3" s="1718"/>
      <c r="M3" s="133"/>
    </row>
    <row r="4" spans="1:13" ht="12.75">
      <c r="A4" s="1723" t="s">
        <v>1047</v>
      </c>
      <c r="B4" s="1723"/>
      <c r="C4" s="1723"/>
      <c r="D4" s="1723"/>
      <c r="E4" s="1723"/>
      <c r="F4" s="1723"/>
      <c r="G4" s="1723"/>
      <c r="H4" s="1723"/>
      <c r="I4" s="1723"/>
      <c r="J4" s="1723"/>
      <c r="K4" s="1723"/>
      <c r="L4" s="1723"/>
      <c r="M4" s="133"/>
    </row>
    <row r="5" spans="1:13" ht="12.75">
      <c r="A5" s="134"/>
      <c r="B5" s="68"/>
      <c r="C5" s="69"/>
      <c r="D5" s="69"/>
      <c r="E5" s="69"/>
      <c r="F5" s="135"/>
      <c r="G5" s="136"/>
      <c r="H5" s="136"/>
      <c r="I5" s="135"/>
      <c r="J5" s="135"/>
      <c r="K5" s="135"/>
      <c r="L5" s="135"/>
      <c r="M5" s="133"/>
    </row>
    <row r="6" spans="1:13" ht="13.5" thickBot="1">
      <c r="A6" s="134"/>
      <c r="B6" s="137"/>
      <c r="C6" s="138"/>
      <c r="D6" s="138"/>
      <c r="E6" s="138"/>
      <c r="F6" s="139"/>
      <c r="G6" s="140"/>
      <c r="H6" s="140"/>
      <c r="I6" s="141">
        <v>2009</v>
      </c>
      <c r="J6" s="139"/>
      <c r="K6" s="139"/>
      <c r="L6" s="141">
        <v>2008</v>
      </c>
      <c r="M6" s="133"/>
    </row>
    <row r="8" spans="1:13" ht="12.75">
      <c r="A8" s="146" t="s">
        <v>1222</v>
      </c>
      <c r="B8" s="147" t="s">
        <v>663</v>
      </c>
      <c r="C8" s="18"/>
      <c r="D8" s="18"/>
      <c r="G8" s="179"/>
      <c r="H8" s="42"/>
      <c r="I8" s="148"/>
      <c r="J8" s="61"/>
      <c r="K8" s="36"/>
      <c r="L8" s="148"/>
      <c r="M8" s="149"/>
    </row>
    <row r="9" spans="1:13" ht="9.75" customHeight="1">
      <c r="A9" s="146"/>
      <c r="B9" s="150"/>
      <c r="C9" s="18"/>
      <c r="D9" s="18"/>
      <c r="G9" s="179"/>
      <c r="H9" s="42"/>
      <c r="I9" s="148"/>
      <c r="J9" s="61"/>
      <c r="K9" s="36"/>
      <c r="L9" s="148"/>
      <c r="M9" s="149"/>
    </row>
    <row r="10" spans="1:13" ht="12" customHeight="1">
      <c r="A10" s="151"/>
      <c r="B10" s="1700" t="s">
        <v>664</v>
      </c>
      <c r="C10" s="1700"/>
      <c r="D10" s="1700"/>
      <c r="E10" s="153"/>
      <c r="F10" s="153"/>
      <c r="G10" s="183"/>
      <c r="H10" s="154"/>
      <c r="I10" s="155"/>
      <c r="J10" s="153"/>
      <c r="K10" s="153"/>
      <c r="L10" s="155"/>
      <c r="M10" s="149"/>
    </row>
    <row r="11" spans="1:13" s="30" customFormat="1" ht="12.75" customHeight="1">
      <c r="A11" s="156"/>
      <c r="B11" s="178" t="s">
        <v>406</v>
      </c>
      <c r="C11" s="178"/>
      <c r="D11" s="178"/>
      <c r="E11" s="158"/>
      <c r="F11" s="159"/>
      <c r="G11" s="179">
        <f>'S22-4  Note 4-7'!F51+1</f>
        <v>25</v>
      </c>
      <c r="H11" s="160"/>
      <c r="I11" s="117"/>
      <c r="J11" s="152"/>
      <c r="K11" s="152"/>
      <c r="L11" s="117"/>
      <c r="M11" s="149" t="s">
        <v>665</v>
      </c>
    </row>
    <row r="12" spans="1:13" s="30" customFormat="1" ht="12.75" customHeight="1">
      <c r="A12" s="156"/>
      <c r="B12" s="178" t="s">
        <v>405</v>
      </c>
      <c r="C12" s="178"/>
      <c r="D12" s="178"/>
      <c r="E12" s="158"/>
      <c r="F12" s="159"/>
      <c r="G12" s="179">
        <f>G11+1</f>
        <v>26</v>
      </c>
      <c r="H12" s="162" t="s">
        <v>666</v>
      </c>
      <c r="I12" s="117"/>
      <c r="J12" s="130" t="s">
        <v>667</v>
      </c>
      <c r="K12" s="130" t="s">
        <v>666</v>
      </c>
      <c r="L12" s="117"/>
      <c r="M12" s="149" t="s">
        <v>667</v>
      </c>
    </row>
    <row r="13" spans="1:13" s="30" customFormat="1" ht="12.75" customHeight="1" thickBot="1">
      <c r="A13" s="163"/>
      <c r="B13" s="1731"/>
      <c r="C13" s="1731"/>
      <c r="D13" s="1731"/>
      <c r="E13" s="131"/>
      <c r="F13" s="131"/>
      <c r="G13" s="180">
        <f>G12+1</f>
        <v>27</v>
      </c>
      <c r="H13" s="164"/>
      <c r="I13" s="165" t="s">
        <v>665</v>
      </c>
      <c r="J13" s="152"/>
      <c r="K13" s="152"/>
      <c r="L13" s="165" t="s">
        <v>665</v>
      </c>
      <c r="M13" s="149"/>
    </row>
    <row r="14" spans="1:13" s="30" customFormat="1" ht="12.75" customHeight="1">
      <c r="A14" s="163"/>
      <c r="B14" s="150" t="s">
        <v>668</v>
      </c>
      <c r="C14" s="28"/>
      <c r="D14" s="28"/>
      <c r="F14" s="36"/>
      <c r="G14" s="179"/>
      <c r="H14" s="42"/>
      <c r="I14" s="117"/>
      <c r="J14" s="36"/>
      <c r="K14" s="36"/>
      <c r="L14" s="117"/>
      <c r="M14" s="149"/>
    </row>
    <row r="15" spans="1:13" s="30" customFormat="1" ht="12.75" customHeight="1">
      <c r="A15" s="156"/>
      <c r="B15" s="1731" t="s">
        <v>407</v>
      </c>
      <c r="C15" s="1731"/>
      <c r="D15" s="1731"/>
      <c r="E15" s="158"/>
      <c r="F15" s="159"/>
      <c r="G15" s="179">
        <f>G13+1</f>
        <v>28</v>
      </c>
      <c r="H15" s="161"/>
      <c r="I15" s="117" t="s">
        <v>665</v>
      </c>
      <c r="J15" s="152"/>
      <c r="K15" s="152"/>
      <c r="L15" s="117" t="s">
        <v>665</v>
      </c>
      <c r="M15" s="149"/>
    </row>
    <row r="16" spans="1:13" s="30" customFormat="1" ht="12.75" customHeight="1">
      <c r="A16" s="156"/>
      <c r="B16" s="1731" t="s">
        <v>1239</v>
      </c>
      <c r="C16" s="1731"/>
      <c r="D16" s="1731"/>
      <c r="E16" s="158"/>
      <c r="F16" s="159"/>
      <c r="G16" s="179">
        <f>G15+1</f>
        <v>29</v>
      </c>
      <c r="H16" s="161"/>
      <c r="I16" s="117"/>
      <c r="J16" s="152"/>
      <c r="K16" s="152"/>
      <c r="L16" s="117"/>
      <c r="M16" s="149"/>
    </row>
    <row r="17" spans="1:13" s="30" customFormat="1" ht="12.75" customHeight="1">
      <c r="A17" s="156"/>
      <c r="B17" s="62" t="s">
        <v>1240</v>
      </c>
      <c r="C17" s="157"/>
      <c r="D17" s="157"/>
      <c r="E17" s="158"/>
      <c r="F17" s="159"/>
      <c r="G17" s="179">
        <f>G16+1</f>
        <v>30</v>
      </c>
      <c r="H17" s="161"/>
      <c r="I17" s="117">
        <v>58140</v>
      </c>
      <c r="J17" s="152"/>
      <c r="K17" s="152"/>
      <c r="L17" s="117">
        <v>57391</v>
      </c>
      <c r="M17" s="149"/>
    </row>
    <row r="18" spans="1:13" s="30" customFormat="1" ht="12.75" customHeight="1">
      <c r="A18" s="156"/>
      <c r="B18" s="62" t="s">
        <v>1248</v>
      </c>
      <c r="C18" s="157"/>
      <c r="D18" s="157"/>
      <c r="E18" s="158"/>
      <c r="F18" s="159"/>
      <c r="G18" s="179">
        <f>G17+1</f>
        <v>31</v>
      </c>
      <c r="H18" s="161"/>
      <c r="I18" s="117">
        <v>19324</v>
      </c>
      <c r="J18" s="152"/>
      <c r="K18" s="152"/>
      <c r="L18" s="117">
        <v>17817</v>
      </c>
      <c r="M18" s="149"/>
    </row>
    <row r="19" spans="1:13" s="30" customFormat="1" ht="12.75" customHeight="1">
      <c r="A19" s="156"/>
      <c r="B19" s="62" t="s">
        <v>983</v>
      </c>
      <c r="C19" s="157"/>
      <c r="D19" s="157"/>
      <c r="E19" s="158"/>
      <c r="F19" s="159"/>
      <c r="G19" s="179">
        <f>G18+1</f>
        <v>32</v>
      </c>
      <c r="H19" s="161"/>
      <c r="I19" s="117">
        <v>983</v>
      </c>
      <c r="J19" s="152"/>
      <c r="K19" s="152"/>
      <c r="L19" s="117">
        <v>803</v>
      </c>
      <c r="M19" s="149"/>
    </row>
    <row r="20" spans="1:13" s="30" customFormat="1" ht="12.75" customHeight="1" thickBot="1">
      <c r="A20" s="163"/>
      <c r="C20" s="157"/>
      <c r="D20" s="157"/>
      <c r="E20" s="157"/>
      <c r="F20" s="157"/>
      <c r="G20" s="179">
        <f>G19+1</f>
        <v>33</v>
      </c>
      <c r="H20" s="161"/>
      <c r="I20" s="165">
        <f>SUM(I17:I19)</f>
        <v>78447</v>
      </c>
      <c r="J20" s="152"/>
      <c r="K20" s="152"/>
      <c r="L20" s="165">
        <f>SUM(L17:L19)</f>
        <v>76011</v>
      </c>
      <c r="M20" s="149"/>
    </row>
    <row r="21" spans="1:13" s="30" customFormat="1" ht="7.5" customHeight="1">
      <c r="A21" s="163"/>
      <c r="C21" s="157"/>
      <c r="D21" s="157"/>
      <c r="E21" s="157"/>
      <c r="F21" s="157"/>
      <c r="G21" s="179"/>
      <c r="H21" s="161"/>
      <c r="I21" s="152"/>
      <c r="J21" s="152"/>
      <c r="K21" s="152"/>
      <c r="L21" s="166"/>
      <c r="M21" s="149"/>
    </row>
    <row r="22" spans="1:13" s="30" customFormat="1" ht="12.75" customHeight="1" thickBot="1">
      <c r="A22" s="163"/>
      <c r="B22" s="167" t="s">
        <v>756</v>
      </c>
      <c r="C22" s="168"/>
      <c r="D22" s="168"/>
      <c r="E22" s="168"/>
      <c r="F22" s="168"/>
      <c r="G22" s="182"/>
      <c r="H22" s="169"/>
      <c r="I22" s="170"/>
      <c r="J22" s="170"/>
      <c r="K22" s="170"/>
      <c r="L22" s="171"/>
      <c r="M22" s="149"/>
    </row>
    <row r="23" spans="7:12" ht="12.75" customHeight="1">
      <c r="G23" s="180"/>
      <c r="L23" s="26"/>
    </row>
    <row r="24" spans="1:12" ht="12.75" customHeight="1">
      <c r="A24" s="142" t="s">
        <v>669</v>
      </c>
      <c r="B24" s="4" t="s">
        <v>54</v>
      </c>
      <c r="G24" s="180"/>
      <c r="L24" s="26"/>
    </row>
    <row r="25" spans="2:12" ht="12.75" customHeight="1">
      <c r="B25" s="1" t="s">
        <v>457</v>
      </c>
      <c r="G25" s="180">
        <f>G20+1</f>
        <v>34</v>
      </c>
      <c r="L25" s="26"/>
    </row>
    <row r="26" spans="2:12" ht="12.75" customHeight="1">
      <c r="B26" s="1" t="s">
        <v>680</v>
      </c>
      <c r="G26" s="180">
        <f>G25+1</f>
        <v>35</v>
      </c>
      <c r="L26" s="26"/>
    </row>
    <row r="27" spans="2:12" ht="13.5" thickBot="1">
      <c r="B27" s="58"/>
      <c r="C27" s="58"/>
      <c r="D27" s="58"/>
      <c r="E27" s="58"/>
      <c r="F27" s="58"/>
      <c r="G27" s="184">
        <f>G26+1</f>
        <v>36</v>
      </c>
      <c r="H27" s="185"/>
      <c r="I27" s="186"/>
      <c r="J27" s="58"/>
      <c r="K27" s="58"/>
      <c r="L27" s="60"/>
    </row>
    <row r="28" spans="2:12" ht="12.75">
      <c r="B28" s="50" t="s">
        <v>662</v>
      </c>
      <c r="C28" s="18"/>
      <c r="D28" s="18"/>
      <c r="E28" s="18"/>
      <c r="F28" s="18"/>
      <c r="G28" s="179"/>
      <c r="H28" s="42"/>
      <c r="I28" s="18"/>
      <c r="J28" s="18"/>
      <c r="K28" s="18"/>
      <c r="L28" s="38"/>
    </row>
    <row r="29" spans="2:12" ht="13.5" thickBot="1">
      <c r="B29" s="14"/>
      <c r="C29" s="14"/>
      <c r="D29" s="14"/>
      <c r="E29" s="14"/>
      <c r="F29" s="14"/>
      <c r="G29" s="182"/>
      <c r="H29" s="119"/>
      <c r="I29" s="14"/>
      <c r="J29" s="14"/>
      <c r="K29" s="14"/>
      <c r="L29" s="145"/>
    </row>
    <row r="30" spans="7:12" ht="12.75" customHeight="1">
      <c r="G30" s="180"/>
      <c r="L30" s="26"/>
    </row>
    <row r="31" spans="1:12" ht="12.75">
      <c r="A31" s="142" t="s">
        <v>675</v>
      </c>
      <c r="B31" s="4" t="s">
        <v>682</v>
      </c>
      <c r="C31" s="4"/>
      <c r="G31" s="180"/>
      <c r="L31" s="26"/>
    </row>
    <row r="32" spans="2:12" ht="12.75">
      <c r="B32" s="1" t="s">
        <v>670</v>
      </c>
      <c r="G32" s="180">
        <f>G27+1</f>
        <v>37</v>
      </c>
      <c r="H32" s="164"/>
      <c r="I32" s="27">
        <v>217757</v>
      </c>
      <c r="L32" s="26">
        <v>400805</v>
      </c>
    </row>
    <row r="33" spans="2:12" ht="12.75">
      <c r="B33" s="1" t="s">
        <v>673</v>
      </c>
      <c r="G33" s="180">
        <f aca="true" t="shared" si="0" ref="G33:G41">G32+1</f>
        <v>38</v>
      </c>
      <c r="H33" s="164"/>
      <c r="I33" s="27">
        <v>67905</v>
      </c>
      <c r="L33" s="26">
        <v>43360</v>
      </c>
    </row>
    <row r="34" spans="2:12" ht="12.75">
      <c r="B34" s="1" t="s">
        <v>674</v>
      </c>
      <c r="G34" s="180">
        <f t="shared" si="0"/>
        <v>39</v>
      </c>
      <c r="H34" s="164"/>
      <c r="I34" s="27"/>
      <c r="L34" s="26">
        <v>11275</v>
      </c>
    </row>
    <row r="35" spans="2:12" ht="12.75">
      <c r="B35" s="1" t="s">
        <v>253</v>
      </c>
      <c r="G35" s="180">
        <f t="shared" si="0"/>
        <v>40</v>
      </c>
      <c r="H35" s="164"/>
      <c r="I35" s="27"/>
      <c r="L35" s="26"/>
    </row>
    <row r="36" spans="2:12" ht="12.75">
      <c r="B36" s="1" t="s">
        <v>254</v>
      </c>
      <c r="G36" s="180">
        <f>G35+1</f>
        <v>41</v>
      </c>
      <c r="H36" s="164"/>
      <c r="I36" s="27">
        <v>1252000</v>
      </c>
      <c r="L36" s="26">
        <v>1047000</v>
      </c>
    </row>
    <row r="37" spans="2:12" ht="12.75">
      <c r="B37" s="1" t="s">
        <v>680</v>
      </c>
      <c r="G37" s="180"/>
      <c r="H37" s="164"/>
      <c r="I37" s="27"/>
      <c r="L37" s="26"/>
    </row>
    <row r="38" spans="2:12" ht="12.75">
      <c r="B38" s="1" t="s">
        <v>748</v>
      </c>
      <c r="G38" s="180">
        <f>G36+1</f>
        <v>42</v>
      </c>
      <c r="H38" s="164"/>
      <c r="I38" s="27">
        <v>1832</v>
      </c>
      <c r="L38" s="26">
        <v>59034</v>
      </c>
    </row>
    <row r="39" spans="2:12" ht="12.75">
      <c r="B39" s="1" t="s">
        <v>749</v>
      </c>
      <c r="G39" s="180">
        <f t="shared" si="0"/>
        <v>43</v>
      </c>
      <c r="H39" s="164"/>
      <c r="I39" s="27">
        <v>1508</v>
      </c>
      <c r="L39" s="26">
        <v>865</v>
      </c>
    </row>
    <row r="40" spans="2:12" ht="12.75">
      <c r="B40" s="1" t="s">
        <v>750</v>
      </c>
      <c r="G40" s="180">
        <f t="shared" si="0"/>
        <v>44</v>
      </c>
      <c r="H40" s="164"/>
      <c r="I40" s="27">
        <v>216694</v>
      </c>
      <c r="L40" s="26">
        <v>246619</v>
      </c>
    </row>
    <row r="41" spans="2:12" ht="12.75">
      <c r="B41" s="1" t="s">
        <v>751</v>
      </c>
      <c r="G41" s="180">
        <f t="shared" si="0"/>
        <v>45</v>
      </c>
      <c r="H41" s="164"/>
      <c r="I41" s="27">
        <v>68304</v>
      </c>
      <c r="L41" s="26">
        <v>94184</v>
      </c>
    </row>
    <row r="42" spans="2:12" ht="12.75">
      <c r="B42" s="45" t="s">
        <v>752</v>
      </c>
      <c r="C42" s="45"/>
      <c r="D42" s="45"/>
      <c r="E42" s="45"/>
      <c r="F42" s="45"/>
      <c r="G42" s="181">
        <f>G41+1</f>
        <v>46</v>
      </c>
      <c r="H42" s="172"/>
      <c r="I42" s="173">
        <f>117299-42469</f>
        <v>74830</v>
      </c>
      <c r="J42" s="45"/>
      <c r="K42" s="45"/>
      <c r="L42" s="47">
        <f>113231+108167</f>
        <v>221398</v>
      </c>
    </row>
    <row r="43" spans="2:12" ht="13.5" thickBot="1">
      <c r="B43" s="14"/>
      <c r="C43" s="14"/>
      <c r="D43" s="14"/>
      <c r="E43" s="14"/>
      <c r="F43" s="14"/>
      <c r="G43" s="182">
        <f>G42+1</f>
        <v>47</v>
      </c>
      <c r="H43" s="169"/>
      <c r="I43" s="174">
        <f>SUM(I32:I42)</f>
        <v>1900830</v>
      </c>
      <c r="J43" s="14"/>
      <c r="K43" s="14"/>
      <c r="L43" s="145">
        <f>SUM(L32:L42)</f>
        <v>2124540</v>
      </c>
    </row>
    <row r="44" spans="2:12" ht="12.75">
      <c r="B44" s="175" t="s">
        <v>662</v>
      </c>
      <c r="C44" s="176"/>
      <c r="D44" s="176"/>
      <c r="E44" s="176"/>
      <c r="F44" s="176"/>
      <c r="G44" s="179"/>
      <c r="H44" s="42"/>
      <c r="I44" s="176"/>
      <c r="J44" s="176"/>
      <c r="K44" s="176"/>
      <c r="L44" s="177"/>
    </row>
    <row r="45" spans="2:12" ht="13.5" thickBot="1">
      <c r="B45" s="14"/>
      <c r="C45" s="14"/>
      <c r="D45" s="14"/>
      <c r="E45" s="14"/>
      <c r="F45" s="14"/>
      <c r="G45" s="182"/>
      <c r="H45" s="119"/>
      <c r="I45" s="14"/>
      <c r="J45" s="14"/>
      <c r="K45" s="14"/>
      <c r="L45" s="145"/>
    </row>
    <row r="46" spans="2:12" ht="9" customHeight="1">
      <c r="B46" s="18"/>
      <c r="C46" s="18"/>
      <c r="D46" s="18"/>
      <c r="E46" s="18"/>
      <c r="F46" s="18"/>
      <c r="G46" s="179"/>
      <c r="H46" s="42"/>
      <c r="I46" s="18"/>
      <c r="J46" s="18"/>
      <c r="K46" s="18"/>
      <c r="L46" s="38"/>
    </row>
    <row r="47" spans="1:12" ht="12.75">
      <c r="A47" s="142" t="s">
        <v>681</v>
      </c>
      <c r="B47" s="4" t="s">
        <v>58</v>
      </c>
      <c r="C47" s="4"/>
      <c r="G47" s="180"/>
      <c r="L47" s="26"/>
    </row>
    <row r="48" spans="2:12" ht="12.75">
      <c r="B48" s="18" t="s">
        <v>676</v>
      </c>
      <c r="G48" s="180">
        <f>G43+1</f>
        <v>48</v>
      </c>
      <c r="H48" s="164"/>
      <c r="I48" s="27"/>
      <c r="L48" s="26"/>
    </row>
    <row r="49" spans="2:12" ht="12.75">
      <c r="B49" s="18" t="s">
        <v>677</v>
      </c>
      <c r="G49" s="180">
        <f>G48+1</f>
        <v>49</v>
      </c>
      <c r="H49" s="164"/>
      <c r="I49" s="27">
        <v>201606</v>
      </c>
      <c r="L49" s="26">
        <f>191214+1500</f>
        <v>192714</v>
      </c>
    </row>
    <row r="50" spans="2:12" ht="12.75">
      <c r="B50" s="126" t="s">
        <v>678</v>
      </c>
      <c r="G50" s="180"/>
      <c r="H50" s="164"/>
      <c r="I50" s="27"/>
      <c r="L50" s="26"/>
    </row>
    <row r="51" spans="2:12" ht="12.75">
      <c r="B51" s="18" t="s">
        <v>679</v>
      </c>
      <c r="G51" s="180">
        <f>G49+1</f>
        <v>50</v>
      </c>
      <c r="H51" s="164"/>
      <c r="I51" s="27">
        <v>1977</v>
      </c>
      <c r="L51" s="26">
        <v>1977</v>
      </c>
    </row>
    <row r="52" spans="2:12" ht="12.75">
      <c r="B52" s="45" t="s">
        <v>679</v>
      </c>
      <c r="C52" s="45"/>
      <c r="D52" s="45"/>
      <c r="E52" s="45"/>
      <c r="F52" s="45"/>
      <c r="G52" s="181">
        <f>G51+1</f>
        <v>51</v>
      </c>
      <c r="H52" s="172"/>
      <c r="I52" s="173"/>
      <c r="J52" s="45"/>
      <c r="K52" s="45"/>
      <c r="L52" s="47"/>
    </row>
    <row r="53" spans="2:12" ht="13.5" thickBot="1">
      <c r="B53" s="14"/>
      <c r="C53" s="14"/>
      <c r="D53" s="14"/>
      <c r="E53" s="14"/>
      <c r="F53" s="14"/>
      <c r="G53" s="182">
        <f>G52+1</f>
        <v>52</v>
      </c>
      <c r="H53" s="169"/>
      <c r="I53" s="174">
        <f>SUM(I48:I52)</f>
        <v>203583</v>
      </c>
      <c r="J53" s="14"/>
      <c r="K53" s="14"/>
      <c r="L53" s="145">
        <f>SUM(L48:L52)</f>
        <v>194691</v>
      </c>
    </row>
    <row r="54" spans="2:12" ht="12.75">
      <c r="B54" s="50" t="s">
        <v>662</v>
      </c>
      <c r="C54" s="18"/>
      <c r="D54" s="18"/>
      <c r="E54" s="18"/>
      <c r="F54" s="18"/>
      <c r="G54" s="179"/>
      <c r="H54" s="42"/>
      <c r="I54" s="18"/>
      <c r="J54" s="18"/>
      <c r="K54" s="18"/>
      <c r="L54" s="18"/>
    </row>
    <row r="55" spans="2:12" ht="13.5" thickBot="1">
      <c r="B55" s="14"/>
      <c r="C55" s="14"/>
      <c r="D55" s="14"/>
      <c r="E55" s="14"/>
      <c r="F55" s="14"/>
      <c r="G55" s="182"/>
      <c r="H55" s="119"/>
      <c r="I55" s="14"/>
      <c r="J55" s="14"/>
      <c r="K55" s="14"/>
      <c r="L55" s="14"/>
    </row>
  </sheetData>
  <sheetProtection/>
  <mergeCells count="6">
    <mergeCell ref="B16:D16"/>
    <mergeCell ref="A3:L3"/>
    <mergeCell ref="A4:L4"/>
    <mergeCell ref="B10:D10"/>
    <mergeCell ref="B15:D15"/>
    <mergeCell ref="B13:D13"/>
  </mergeCells>
  <printOptions/>
  <pageMargins left="0.3937007874015748" right="0.3937007874015748" top="0.5905511811023623" bottom="0.3937007874015748" header="0.5905511811023623" footer="0.3937007874015748"/>
  <pageSetup horizontalDpi="600" verticalDpi="600" orientation="portrait" scale="95" r:id="rId1"/>
  <headerFooter alignWithMargins="0">
    <oddHeader>&amp;L&amp;9Organisme ________________________________________&amp;R&amp;9Code géographique ____________</oddHeader>
    <oddFooter>&amp;LS22-5</oddFooter>
  </headerFooter>
</worksheet>
</file>

<file path=xl/worksheets/sheet24.xml><?xml version="1.0" encoding="utf-8"?>
<worksheet xmlns="http://schemas.openxmlformats.org/spreadsheetml/2006/main" xmlns:r="http://schemas.openxmlformats.org/officeDocument/2006/relationships">
  <sheetPr codeName="Feuil89"/>
  <dimension ref="A1:X47"/>
  <sheetViews>
    <sheetView zoomScalePageLayoutView="0" workbookViewId="0" topLeftCell="A20">
      <selection activeCell="G39" sqref="G39:H39"/>
    </sheetView>
  </sheetViews>
  <sheetFormatPr defaultColWidth="11.421875" defaultRowHeight="12.75"/>
  <cols>
    <col min="1" max="1" width="3.140625" style="1" customWidth="1"/>
    <col min="2" max="2" width="10.421875" style="1" customWidth="1"/>
    <col min="3" max="3" width="2.57421875" style="1" customWidth="1"/>
    <col min="4" max="4" width="9.57421875" style="1" customWidth="1"/>
    <col min="5" max="5" width="5.8515625" style="1" customWidth="1"/>
    <col min="6" max="6" width="2.57421875" style="322" customWidth="1"/>
    <col min="7" max="7" width="8.00390625" style="322" customWidth="1"/>
    <col min="8" max="8" width="6.57421875" style="1" customWidth="1"/>
    <col min="9" max="9" width="0.85546875" style="1" customWidth="1"/>
    <col min="10" max="10" width="2.140625" style="1" customWidth="1"/>
    <col min="11" max="12" width="1.28515625" style="1" customWidth="1"/>
    <col min="13" max="13" width="0.85546875" style="1" customWidth="1"/>
    <col min="14" max="14" width="6.28125" style="1" customWidth="1"/>
    <col min="15" max="15" width="0.85546875" style="1" customWidth="1"/>
    <col min="16" max="16" width="6.28125" style="1" customWidth="1"/>
    <col min="17" max="17" width="1.28515625" style="1" customWidth="1"/>
    <col min="18" max="18" width="2.57421875" style="1" customWidth="1"/>
    <col min="19" max="19" width="1.1484375" style="1" customWidth="1"/>
    <col min="20" max="20" width="15.7109375" style="1" customWidth="1"/>
    <col min="21" max="21" width="2.7109375" style="1" customWidth="1"/>
    <col min="22" max="22" width="1.28515625" style="1" customWidth="1"/>
    <col min="23" max="23" width="15.7109375" style="1" customWidth="1"/>
    <col min="24" max="24" width="1.28515625" style="1" customWidth="1"/>
    <col min="25" max="16384" width="11.421875" style="1" customWidth="1"/>
  </cols>
  <sheetData>
    <row r="1" spans="10:13" ht="12.75">
      <c r="J1" s="1701"/>
      <c r="K1" s="1701"/>
      <c r="L1" s="1701"/>
      <c r="M1" s="1701"/>
    </row>
    <row r="2" spans="2:23" ht="13.5" customHeight="1">
      <c r="B2" s="4"/>
      <c r="U2" s="1703"/>
      <c r="V2" s="1703"/>
      <c r="W2" s="1703"/>
    </row>
    <row r="3" spans="1:24" ht="12.75">
      <c r="A3" s="67"/>
      <c r="B3" s="1718" t="s">
        <v>122</v>
      </c>
      <c r="C3" s="1718"/>
      <c r="D3" s="1718"/>
      <c r="E3" s="1718"/>
      <c r="F3" s="1718"/>
      <c r="G3" s="1718"/>
      <c r="H3" s="1718"/>
      <c r="I3" s="1718"/>
      <c r="J3" s="1718"/>
      <c r="K3" s="1718"/>
      <c r="L3" s="1718"/>
      <c r="M3" s="1718"/>
      <c r="N3" s="1718"/>
      <c r="O3" s="1718"/>
      <c r="P3" s="1718"/>
      <c r="Q3" s="1718"/>
      <c r="R3" s="1718"/>
      <c r="S3" s="1718"/>
      <c r="T3" s="1718"/>
      <c r="U3" s="1718"/>
      <c r="V3" s="1718"/>
      <c r="W3" s="1718"/>
      <c r="X3" s="1718"/>
    </row>
    <row r="4" spans="1:24" ht="12.75">
      <c r="A4" s="67"/>
      <c r="B4" s="1723" t="s">
        <v>1047</v>
      </c>
      <c r="C4" s="1723"/>
      <c r="D4" s="1723"/>
      <c r="E4" s="1723"/>
      <c r="F4" s="1723"/>
      <c r="G4" s="1723"/>
      <c r="H4" s="1723"/>
      <c r="I4" s="1723"/>
      <c r="J4" s="1723"/>
      <c r="K4" s="1723"/>
      <c r="L4" s="1723"/>
      <c r="M4" s="1723"/>
      <c r="N4" s="1723"/>
      <c r="O4" s="1723"/>
      <c r="P4" s="1723"/>
      <c r="Q4" s="1723"/>
      <c r="R4" s="1723"/>
      <c r="S4" s="1723"/>
      <c r="T4" s="1723"/>
      <c r="U4" s="1723"/>
      <c r="V4" s="1723"/>
      <c r="W4" s="1723"/>
      <c r="X4" s="1723"/>
    </row>
    <row r="5" spans="1:23" ht="12.75">
      <c r="A5" s="67"/>
      <c r="B5" s="323"/>
      <c r="C5" s="68"/>
      <c r="D5" s="68"/>
      <c r="E5" s="68"/>
      <c r="F5" s="324"/>
      <c r="G5" s="324"/>
      <c r="H5" s="69"/>
      <c r="I5" s="69"/>
      <c r="J5" s="69"/>
      <c r="K5" s="69"/>
      <c r="L5" s="69"/>
      <c r="M5" s="69"/>
      <c r="N5" s="69"/>
      <c r="O5" s="69"/>
      <c r="P5" s="69"/>
      <c r="Q5" s="69"/>
      <c r="R5" s="325"/>
      <c r="S5" s="325"/>
      <c r="T5" s="325"/>
      <c r="U5" s="69"/>
      <c r="V5" s="69"/>
      <c r="W5" s="69"/>
    </row>
    <row r="6" spans="1:24" ht="12.75" customHeight="1" thickBot="1">
      <c r="A6" s="18"/>
      <c r="B6" s="328"/>
      <c r="C6" s="329"/>
      <c r="D6" s="329"/>
      <c r="E6" s="329"/>
      <c r="F6" s="330"/>
      <c r="G6" s="330"/>
      <c r="H6" s="14"/>
      <c r="I6" s="14"/>
      <c r="J6" s="14"/>
      <c r="K6" s="14"/>
      <c r="L6" s="14"/>
      <c r="M6" s="14"/>
      <c r="N6" s="14"/>
      <c r="O6" s="14"/>
      <c r="P6" s="14"/>
      <c r="Q6" s="331"/>
      <c r="R6" s="331"/>
      <c r="S6" s="331"/>
      <c r="T6" s="332" t="s">
        <v>1048</v>
      </c>
      <c r="U6" s="332"/>
      <c r="V6" s="332"/>
      <c r="W6" s="332" t="s">
        <v>1049</v>
      </c>
      <c r="X6" s="18"/>
    </row>
    <row r="7" spans="1:23" ht="6.75" customHeight="1">
      <c r="A7" s="18"/>
      <c r="B7" s="333"/>
      <c r="C7" s="333"/>
      <c r="D7" s="333"/>
      <c r="E7" s="333"/>
      <c r="F7" s="334"/>
      <c r="G7" s="334"/>
      <c r="H7" s="18"/>
      <c r="I7" s="18"/>
      <c r="J7" s="18"/>
      <c r="K7" s="18"/>
      <c r="L7" s="18"/>
      <c r="M7" s="18"/>
      <c r="R7" s="36"/>
      <c r="S7" s="36"/>
      <c r="T7" s="36"/>
      <c r="U7" s="335"/>
      <c r="V7" s="335"/>
      <c r="W7" s="335"/>
    </row>
    <row r="8" spans="1:23" ht="11.25" customHeight="1">
      <c r="A8" s="337" t="s">
        <v>1223</v>
      </c>
      <c r="B8" s="20" t="s">
        <v>922</v>
      </c>
      <c r="C8" s="20"/>
      <c r="D8" s="20"/>
      <c r="E8" s="20"/>
      <c r="F8" s="143"/>
      <c r="G8" s="143"/>
      <c r="H8" s="338" t="s">
        <v>923</v>
      </c>
      <c r="I8" s="338"/>
      <c r="J8" s="338"/>
      <c r="K8" s="338"/>
      <c r="L8" s="338"/>
      <c r="M8" s="339"/>
      <c r="N8" s="1704" t="s">
        <v>932</v>
      </c>
      <c r="O8" s="1704"/>
      <c r="P8" s="1704"/>
      <c r="Q8" s="143"/>
      <c r="R8" s="342"/>
      <c r="S8" s="342"/>
      <c r="T8" s="343"/>
      <c r="U8" s="344"/>
      <c r="V8" s="344"/>
      <c r="W8" s="345"/>
    </row>
    <row r="9" spans="1:23" ht="11.25" customHeight="1">
      <c r="A9" s="337"/>
      <c r="B9" s="20"/>
      <c r="C9" s="20"/>
      <c r="D9" s="20"/>
      <c r="E9" s="20"/>
      <c r="F9" s="143"/>
      <c r="G9" s="143"/>
      <c r="H9" s="341" t="s">
        <v>933</v>
      </c>
      <c r="I9" s="347"/>
      <c r="J9" s="1704" t="s">
        <v>934</v>
      </c>
      <c r="K9" s="1704"/>
      <c r="L9" s="1704"/>
      <c r="M9" s="339"/>
      <c r="N9" s="348" t="s">
        <v>933</v>
      </c>
      <c r="O9" s="347"/>
      <c r="P9" s="348" t="s">
        <v>934</v>
      </c>
      <c r="Q9" s="143"/>
      <c r="R9" s="342"/>
      <c r="S9" s="342"/>
      <c r="T9" s="346"/>
      <c r="U9" s="344"/>
      <c r="V9" s="344"/>
      <c r="W9" s="82"/>
    </row>
    <row r="10" spans="1:23" ht="12" customHeight="1">
      <c r="A10" s="337"/>
      <c r="B10" s="20"/>
      <c r="C10" s="20"/>
      <c r="D10" s="20"/>
      <c r="E10" s="20"/>
      <c r="F10" s="143"/>
      <c r="G10" s="143"/>
      <c r="H10" s="143"/>
      <c r="I10" s="143"/>
      <c r="J10" s="143"/>
      <c r="K10" s="143"/>
      <c r="L10" s="143"/>
      <c r="M10" s="143"/>
      <c r="N10" s="143"/>
      <c r="O10" s="143"/>
      <c r="P10" s="143"/>
      <c r="Q10" s="143"/>
      <c r="R10" s="342"/>
      <c r="S10" s="342"/>
      <c r="T10" s="346"/>
      <c r="U10" s="344"/>
      <c r="V10" s="344"/>
      <c r="W10" s="82"/>
    </row>
    <row r="11" spans="1:23" ht="12" customHeight="1">
      <c r="A11" s="143"/>
      <c r="B11" s="143" t="s">
        <v>935</v>
      </c>
      <c r="C11" s="143"/>
      <c r="D11" s="143"/>
      <c r="E11" s="143"/>
      <c r="F11" s="143"/>
      <c r="G11" s="143"/>
      <c r="H11" s="350"/>
      <c r="I11" s="350"/>
      <c r="J11" s="1702"/>
      <c r="K11" s="1702"/>
      <c r="L11" s="1702"/>
      <c r="M11" s="351"/>
      <c r="N11" s="320"/>
      <c r="O11" s="320"/>
      <c r="P11" s="320"/>
      <c r="Q11" s="143"/>
      <c r="R11" s="352">
        <f>'S22-5  Note 8-11'!G53+1</f>
        <v>53</v>
      </c>
      <c r="S11" s="352"/>
      <c r="T11" s="1243">
        <v>7617060</v>
      </c>
      <c r="U11" s="353"/>
      <c r="V11" s="353"/>
      <c r="W11" s="1243">
        <v>7156369</v>
      </c>
    </row>
    <row r="12" spans="1:23" ht="12" customHeight="1">
      <c r="A12" s="143"/>
      <c r="B12" s="143"/>
      <c r="C12" s="143"/>
      <c r="D12" s="143"/>
      <c r="E12" s="143"/>
      <c r="F12" s="143"/>
      <c r="G12" s="143"/>
      <c r="H12" s="350"/>
      <c r="I12" s="350"/>
      <c r="J12" s="320"/>
      <c r="K12" s="320"/>
      <c r="L12" s="320"/>
      <c r="M12" s="320"/>
      <c r="N12" s="320"/>
      <c r="O12" s="320"/>
      <c r="P12" s="320"/>
      <c r="Q12" s="143"/>
      <c r="R12" s="352"/>
      <c r="S12" s="352"/>
      <c r="T12" s="1243"/>
      <c r="U12" s="354"/>
      <c r="V12" s="354"/>
      <c r="W12" s="1243"/>
    </row>
    <row r="13" spans="1:23" ht="12" customHeight="1">
      <c r="A13" s="143"/>
      <c r="B13" s="1758" t="s">
        <v>936</v>
      </c>
      <c r="C13" s="1758"/>
      <c r="D13" s="1758"/>
      <c r="E13" s="1758"/>
      <c r="F13" s="1758"/>
      <c r="G13" s="1758"/>
      <c r="H13" s="1758"/>
      <c r="I13" s="355"/>
      <c r="J13" s="1702"/>
      <c r="K13" s="1702"/>
      <c r="L13" s="320"/>
      <c r="M13" s="355"/>
      <c r="N13" s="320"/>
      <c r="O13" s="320"/>
      <c r="P13" s="143"/>
      <c r="Q13" s="143"/>
      <c r="R13" s="356">
        <f>R11+1</f>
        <v>54</v>
      </c>
      <c r="S13" s="356"/>
      <c r="T13" s="1244"/>
      <c r="U13" s="357"/>
      <c r="V13" s="357"/>
      <c r="W13" s="1243"/>
    </row>
    <row r="14" spans="1:23" ht="12" customHeight="1">
      <c r="A14" s="143"/>
      <c r="B14" s="355"/>
      <c r="C14" s="355"/>
      <c r="D14" s="355"/>
      <c r="E14" s="355"/>
      <c r="F14" s="355"/>
      <c r="G14" s="355"/>
      <c r="H14" s="355"/>
      <c r="I14" s="355"/>
      <c r="J14" s="320"/>
      <c r="K14" s="320"/>
      <c r="L14" s="320"/>
      <c r="M14" s="355"/>
      <c r="N14" s="320"/>
      <c r="O14" s="320"/>
      <c r="P14" s="143"/>
      <c r="Q14" s="143"/>
      <c r="R14" s="356"/>
      <c r="S14" s="356"/>
      <c r="T14" s="1244"/>
      <c r="U14" s="357"/>
      <c r="V14" s="357"/>
      <c r="W14" s="1243"/>
    </row>
    <row r="15" spans="1:23" ht="12" customHeight="1">
      <c r="A15" s="143"/>
      <c r="B15" s="126" t="s">
        <v>937</v>
      </c>
      <c r="C15" s="126"/>
      <c r="D15" s="126"/>
      <c r="E15" s="126"/>
      <c r="F15" s="143"/>
      <c r="G15" s="143"/>
      <c r="H15" s="143"/>
      <c r="I15" s="143"/>
      <c r="J15" s="1702"/>
      <c r="K15" s="1702"/>
      <c r="L15" s="320"/>
      <c r="M15" s="143"/>
      <c r="N15" s="320"/>
      <c r="O15" s="320"/>
      <c r="P15" s="143"/>
      <c r="Q15" s="143"/>
      <c r="R15" s="194"/>
      <c r="S15" s="194"/>
      <c r="T15" s="1244"/>
      <c r="U15" s="357"/>
      <c r="V15" s="357"/>
      <c r="W15" s="1243"/>
    </row>
    <row r="16" spans="1:23" ht="12" customHeight="1">
      <c r="A16" s="143"/>
      <c r="B16" s="351" t="s">
        <v>938</v>
      </c>
      <c r="C16" s="351"/>
      <c r="D16" s="351"/>
      <c r="E16" s="351"/>
      <c r="F16" s="143"/>
      <c r="G16" s="143"/>
      <c r="H16" s="143"/>
      <c r="I16" s="143"/>
      <c r="J16" s="1702"/>
      <c r="K16" s="1702"/>
      <c r="L16" s="320"/>
      <c r="M16" s="143"/>
      <c r="N16" s="320"/>
      <c r="O16" s="320"/>
      <c r="P16" s="143"/>
      <c r="Q16" s="143"/>
      <c r="R16" s="356">
        <f>R13+1</f>
        <v>55</v>
      </c>
      <c r="S16" s="356"/>
      <c r="T16" s="1244">
        <v>503012</v>
      </c>
      <c r="U16" s="357"/>
      <c r="V16" s="357"/>
      <c r="W16" s="1243">
        <v>463012</v>
      </c>
    </row>
    <row r="17" spans="1:23" ht="12" customHeight="1">
      <c r="A17" s="143"/>
      <c r="B17" s="351" t="s">
        <v>939</v>
      </c>
      <c r="C17" s="351"/>
      <c r="D17" s="351"/>
      <c r="E17" s="351"/>
      <c r="F17" s="143"/>
      <c r="G17" s="143"/>
      <c r="H17" s="143"/>
      <c r="I17" s="143"/>
      <c r="J17" s="1702"/>
      <c r="K17" s="1702"/>
      <c r="L17" s="320"/>
      <c r="M17" s="143"/>
      <c r="N17" s="320"/>
      <c r="O17" s="320"/>
      <c r="P17" s="143"/>
      <c r="Q17" s="143"/>
      <c r="R17" s="358">
        <f>R16+1</f>
        <v>56</v>
      </c>
      <c r="S17" s="358"/>
      <c r="T17" s="1245"/>
      <c r="U17" s="357"/>
      <c r="V17" s="357"/>
      <c r="W17" s="1243"/>
    </row>
    <row r="18" spans="1:23" ht="12" customHeight="1">
      <c r="A18" s="143"/>
      <c r="B18" s="351" t="s">
        <v>940</v>
      </c>
      <c r="C18" s="351"/>
      <c r="D18" s="351"/>
      <c r="E18" s="351"/>
      <c r="F18" s="143"/>
      <c r="G18" s="143"/>
      <c r="H18" s="143"/>
      <c r="I18" s="143"/>
      <c r="J18" s="1702"/>
      <c r="K18" s="1702"/>
      <c r="L18" s="320"/>
      <c r="M18" s="143"/>
      <c r="N18" s="320"/>
      <c r="O18" s="320"/>
      <c r="P18" s="143"/>
      <c r="Q18" s="143"/>
      <c r="R18" s="358"/>
      <c r="S18" s="358"/>
      <c r="T18" s="1245"/>
      <c r="U18" s="357"/>
      <c r="V18" s="357"/>
      <c r="W18" s="1243"/>
    </row>
    <row r="19" spans="1:23" ht="12" customHeight="1">
      <c r="A19" s="143"/>
      <c r="B19" s="351" t="s">
        <v>941</v>
      </c>
      <c r="C19" s="351"/>
      <c r="D19" s="351"/>
      <c r="E19" s="351"/>
      <c r="F19" s="320"/>
      <c r="G19" s="320"/>
      <c r="H19" s="351"/>
      <c r="I19" s="351"/>
      <c r="J19" s="1702"/>
      <c r="K19" s="1702"/>
      <c r="L19" s="320"/>
      <c r="M19" s="320"/>
      <c r="N19" s="320"/>
      <c r="O19" s="320"/>
      <c r="P19" s="320"/>
      <c r="Q19" s="320"/>
      <c r="R19" s="358">
        <f>R17+1</f>
        <v>57</v>
      </c>
      <c r="S19" s="358"/>
      <c r="T19" s="1245"/>
      <c r="U19" s="357"/>
      <c r="V19" s="357"/>
      <c r="W19" s="1243"/>
    </row>
    <row r="20" spans="1:24" ht="12" customHeight="1">
      <c r="A20" s="143"/>
      <c r="B20" s="359" t="s">
        <v>942</v>
      </c>
      <c r="C20" s="359"/>
      <c r="D20" s="359"/>
      <c r="E20" s="359"/>
      <c r="F20" s="359"/>
      <c r="G20" s="359"/>
      <c r="H20" s="360"/>
      <c r="I20" s="359"/>
      <c r="J20" s="1761"/>
      <c r="K20" s="1761"/>
      <c r="L20" s="1761"/>
      <c r="M20" s="359"/>
      <c r="N20" s="361"/>
      <c r="O20" s="361"/>
      <c r="P20" s="361"/>
      <c r="Q20" s="359"/>
      <c r="R20" s="362">
        <f>R19+1</f>
        <v>58</v>
      </c>
      <c r="S20" s="362"/>
      <c r="T20" s="1246"/>
      <c r="U20" s="364"/>
      <c r="V20" s="364"/>
      <c r="W20" s="1246"/>
      <c r="X20" s="18"/>
    </row>
    <row r="21" spans="1:23" ht="12" customHeight="1">
      <c r="A21" s="143"/>
      <c r="B21" s="126"/>
      <c r="C21" s="126"/>
      <c r="D21" s="126"/>
      <c r="E21" s="126"/>
      <c r="F21" s="126"/>
      <c r="G21" s="126"/>
      <c r="H21" s="1526"/>
      <c r="I21" s="126"/>
      <c r="J21" s="374"/>
      <c r="K21" s="374"/>
      <c r="L21" s="374"/>
      <c r="M21" s="126"/>
      <c r="N21" s="374"/>
      <c r="O21" s="374"/>
      <c r="P21" s="374"/>
      <c r="Q21" s="126"/>
      <c r="R21" s="358">
        <f>R20+1</f>
        <v>59</v>
      </c>
      <c r="S21" s="358"/>
      <c r="T21" s="1527">
        <f>SUM(T11:T20)</f>
        <v>8120072</v>
      </c>
      <c r="U21" s="1528"/>
      <c r="V21" s="1528"/>
      <c r="W21" s="1527">
        <f>SUM(W11:W20)</f>
        <v>7619381</v>
      </c>
    </row>
    <row r="22" spans="1:23" ht="12" customHeight="1">
      <c r="A22" s="143"/>
      <c r="C22" s="143"/>
      <c r="D22" s="143"/>
      <c r="E22" s="143"/>
      <c r="F22" s="143"/>
      <c r="G22" s="143"/>
      <c r="H22" s="366"/>
      <c r="I22" s="143"/>
      <c r="J22" s="320"/>
      <c r="K22" s="320"/>
      <c r="L22" s="320"/>
      <c r="M22" s="143"/>
      <c r="N22" s="320"/>
      <c r="O22" s="320"/>
      <c r="P22" s="320"/>
      <c r="Q22" s="143"/>
      <c r="T22" s="1243"/>
      <c r="U22" s="357"/>
      <c r="V22" s="357"/>
      <c r="W22" s="1243"/>
    </row>
    <row r="23" spans="1:24" ht="12" customHeight="1">
      <c r="A23" s="143"/>
      <c r="B23" s="359" t="s">
        <v>456</v>
      </c>
      <c r="C23" s="359"/>
      <c r="D23" s="359"/>
      <c r="E23" s="359"/>
      <c r="F23" s="359"/>
      <c r="G23" s="359"/>
      <c r="H23" s="360"/>
      <c r="I23" s="359"/>
      <c r="J23" s="361"/>
      <c r="K23" s="361"/>
      <c r="L23" s="361"/>
      <c r="M23" s="359"/>
      <c r="N23" s="361"/>
      <c r="O23" s="361"/>
      <c r="P23" s="361"/>
      <c r="Q23" s="359"/>
      <c r="R23" s="362">
        <f>R21+1</f>
        <v>60</v>
      </c>
      <c r="S23" s="1151" t="s">
        <v>666</v>
      </c>
      <c r="T23" s="1246">
        <v>43022</v>
      </c>
      <c r="U23" s="305" t="s">
        <v>667</v>
      </c>
      <c r="V23" s="1151" t="s">
        <v>666</v>
      </c>
      <c r="W23" s="1246">
        <v>54088</v>
      </c>
      <c r="X23" s="130" t="s">
        <v>667</v>
      </c>
    </row>
    <row r="24" spans="1:23" ht="12" customHeight="1">
      <c r="A24" s="143"/>
      <c r="B24" s="143"/>
      <c r="C24" s="143"/>
      <c r="D24" s="143"/>
      <c r="E24" s="143"/>
      <c r="F24" s="143"/>
      <c r="G24" s="143"/>
      <c r="H24" s="366"/>
      <c r="I24" s="143"/>
      <c r="J24" s="320"/>
      <c r="K24" s="320"/>
      <c r="L24" s="320"/>
      <c r="M24" s="143"/>
      <c r="N24" s="320"/>
      <c r="O24" s="320"/>
      <c r="P24" s="320"/>
      <c r="Q24" s="143"/>
      <c r="R24" s="358"/>
      <c r="S24" s="358"/>
      <c r="T24" s="1243"/>
      <c r="U24" s="357"/>
      <c r="V24" s="357"/>
      <c r="W24" s="1243"/>
    </row>
    <row r="25" spans="1:24" ht="12" customHeight="1" thickBot="1">
      <c r="A25" s="126"/>
      <c r="B25" s="367"/>
      <c r="C25" s="367"/>
      <c r="D25" s="367"/>
      <c r="E25" s="367"/>
      <c r="F25" s="368"/>
      <c r="G25" s="368"/>
      <c r="H25" s="368"/>
      <c r="I25" s="368"/>
      <c r="J25" s="1760"/>
      <c r="K25" s="1760"/>
      <c r="L25" s="321"/>
      <c r="M25" s="368"/>
      <c r="N25" s="368"/>
      <c r="O25" s="368"/>
      <c r="P25" s="368"/>
      <c r="Q25" s="368"/>
      <c r="R25" s="1217">
        <f>R23+1</f>
        <v>61</v>
      </c>
      <c r="S25" s="1217"/>
      <c r="T25" s="1242">
        <f>T21-T23</f>
        <v>8077050</v>
      </c>
      <c r="U25" s="330"/>
      <c r="V25" s="14"/>
      <c r="W25" s="1242">
        <f>W21-W23</f>
        <v>7565293</v>
      </c>
      <c r="X25" s="18"/>
    </row>
    <row r="26" ht="12.75">
      <c r="T26" s="393"/>
    </row>
    <row r="27" spans="2:20" ht="12.75">
      <c r="B27" s="1" t="s">
        <v>811</v>
      </c>
      <c r="T27" s="393"/>
    </row>
    <row r="29" spans="4:23" ht="12.75">
      <c r="D29" s="1730" t="s">
        <v>898</v>
      </c>
      <c r="E29" s="1730"/>
      <c r="F29" s="1730"/>
      <c r="G29" s="1730"/>
      <c r="H29" s="1730"/>
      <c r="K29" s="1730" t="s">
        <v>899</v>
      </c>
      <c r="L29" s="1730"/>
      <c r="M29" s="1730"/>
      <c r="N29" s="1730"/>
      <c r="O29" s="1730"/>
      <c r="P29" s="1730"/>
      <c r="Q29" s="1730"/>
      <c r="R29" s="1730"/>
      <c r="S29" s="1730"/>
      <c r="T29" s="1730"/>
      <c r="W29" s="5" t="s">
        <v>633</v>
      </c>
    </row>
    <row r="30" spans="4:23" ht="12.75">
      <c r="D30" s="1724" t="s">
        <v>900</v>
      </c>
      <c r="E30" s="1724"/>
      <c r="G30" s="1724" t="s">
        <v>901</v>
      </c>
      <c r="H30" s="1724"/>
      <c r="K30" s="1724" t="s">
        <v>902</v>
      </c>
      <c r="L30" s="1724"/>
      <c r="M30" s="1724"/>
      <c r="N30" s="1724"/>
      <c r="O30" s="1724"/>
      <c r="P30" s="1724"/>
      <c r="Q30" s="1724"/>
      <c r="T30" s="5" t="s">
        <v>680</v>
      </c>
      <c r="W30" s="5"/>
    </row>
    <row r="31" spans="4:23" ht="12.75">
      <c r="D31" s="1730" t="s">
        <v>903</v>
      </c>
      <c r="E31" s="1730"/>
      <c r="G31" s="1730" t="s">
        <v>903</v>
      </c>
      <c r="H31" s="1730"/>
      <c r="K31" s="1730" t="s">
        <v>904</v>
      </c>
      <c r="L31" s="1730"/>
      <c r="M31" s="1730"/>
      <c r="N31" s="1730"/>
      <c r="O31" s="1730"/>
      <c r="P31" s="1730"/>
      <c r="Q31" s="1730"/>
      <c r="T31" s="45"/>
      <c r="W31" s="45"/>
    </row>
    <row r="33" spans="2:23" ht="12.75">
      <c r="B33" s="396">
        <v>2010</v>
      </c>
      <c r="C33" s="397">
        <f>R25+1</f>
        <v>62</v>
      </c>
      <c r="D33" s="1764"/>
      <c r="E33" s="1764"/>
      <c r="F33" s="322">
        <f>'S22-6  Note 12'!C44+1</f>
        <v>70</v>
      </c>
      <c r="G33" s="1759">
        <v>1057200</v>
      </c>
      <c r="H33" s="1759"/>
      <c r="I33" s="1762">
        <f>'S22-6  Note 12'!F44+1</f>
        <v>78</v>
      </c>
      <c r="J33" s="1762"/>
      <c r="K33" s="398"/>
      <c r="L33" s="1763"/>
      <c r="M33" s="1763"/>
      <c r="N33" s="1763"/>
      <c r="O33" s="1763"/>
      <c r="P33" s="1763"/>
      <c r="R33" s="322">
        <f>'S22-6  Note 12'!I44+1</f>
        <v>87</v>
      </c>
      <c r="S33" s="322"/>
      <c r="T33" s="26">
        <v>13225</v>
      </c>
      <c r="U33" s="322">
        <f>'S22-6  Note 12'!R44+1</f>
        <v>95</v>
      </c>
      <c r="W33" s="86">
        <f>'S22-6  Note 12'!D33+'S22-6  Note 12'!G33+'S22-6  Note 12'!L33+'S22-6  Note 12'!T33</f>
        <v>1070425</v>
      </c>
    </row>
    <row r="34" spans="2:23" ht="12.75">
      <c r="B34" s="396">
        <v>2011</v>
      </c>
      <c r="C34" s="322">
        <f aca="true" t="shared" si="0" ref="C34:C39">C33+1</f>
        <v>63</v>
      </c>
      <c r="D34" s="1764"/>
      <c r="E34" s="1764"/>
      <c r="F34" s="322">
        <f aca="true" t="shared" si="1" ref="F34:F39">F33+1</f>
        <v>71</v>
      </c>
      <c r="G34" s="1759">
        <v>491300</v>
      </c>
      <c r="H34" s="1759"/>
      <c r="I34" s="1762">
        <f aca="true" t="shared" si="2" ref="I34:I39">I33+1</f>
        <v>79</v>
      </c>
      <c r="J34" s="1762"/>
      <c r="K34" s="398"/>
      <c r="L34" s="1763"/>
      <c r="M34" s="1763"/>
      <c r="N34" s="1763"/>
      <c r="O34" s="1763"/>
      <c r="P34" s="1763"/>
      <c r="R34" s="322">
        <f aca="true" t="shared" si="3" ref="R34:R39">R33+1</f>
        <v>88</v>
      </c>
      <c r="S34" s="322"/>
      <c r="T34" s="26">
        <v>76180</v>
      </c>
      <c r="U34" s="322">
        <f aca="true" t="shared" si="4" ref="U34:U39">U33+1</f>
        <v>96</v>
      </c>
      <c r="W34" s="86">
        <f>'S22-6  Note 12'!D34+'S22-6  Note 12'!G34+'S22-6  Note 12'!L34+'S22-6  Note 12'!T34</f>
        <v>567480</v>
      </c>
    </row>
    <row r="35" spans="2:23" ht="12.75">
      <c r="B35" s="396">
        <v>2012</v>
      </c>
      <c r="C35" s="322">
        <f t="shared" si="0"/>
        <v>64</v>
      </c>
      <c r="D35" s="1764"/>
      <c r="E35" s="1764"/>
      <c r="F35" s="322">
        <f t="shared" si="1"/>
        <v>72</v>
      </c>
      <c r="G35" s="1759">
        <v>514200</v>
      </c>
      <c r="H35" s="1759"/>
      <c r="I35" s="1762">
        <f t="shared" si="2"/>
        <v>80</v>
      </c>
      <c r="J35" s="1762"/>
      <c r="K35" s="398"/>
      <c r="L35" s="1763"/>
      <c r="M35" s="1763"/>
      <c r="N35" s="1763"/>
      <c r="O35" s="1763"/>
      <c r="P35" s="1763"/>
      <c r="R35" s="322">
        <f t="shared" si="3"/>
        <v>89</v>
      </c>
      <c r="S35" s="322"/>
      <c r="T35" s="26">
        <v>97069</v>
      </c>
      <c r="U35" s="322">
        <f t="shared" si="4"/>
        <v>97</v>
      </c>
      <c r="W35" s="86">
        <f>'S22-6  Note 12'!D35+'S22-6  Note 12'!G35+'S22-6  Note 12'!L35+'S22-6  Note 12'!T35</f>
        <v>611269</v>
      </c>
    </row>
    <row r="36" spans="2:23" ht="12.75">
      <c r="B36" s="396">
        <v>2013</v>
      </c>
      <c r="C36" s="322">
        <f t="shared" si="0"/>
        <v>65</v>
      </c>
      <c r="D36" s="1764"/>
      <c r="E36" s="1764"/>
      <c r="F36" s="322">
        <f t="shared" si="1"/>
        <v>73</v>
      </c>
      <c r="G36" s="1759">
        <v>492600</v>
      </c>
      <c r="H36" s="1759"/>
      <c r="I36" s="1762">
        <f t="shared" si="2"/>
        <v>81</v>
      </c>
      <c r="J36" s="1762"/>
      <c r="K36" s="398"/>
      <c r="L36" s="1763"/>
      <c r="M36" s="1763"/>
      <c r="N36" s="1763"/>
      <c r="O36" s="1763"/>
      <c r="P36" s="1763"/>
      <c r="R36" s="322">
        <f t="shared" si="3"/>
        <v>90</v>
      </c>
      <c r="S36" s="322"/>
      <c r="T36" s="26">
        <v>104230</v>
      </c>
      <c r="U36" s="322">
        <f t="shared" si="4"/>
        <v>98</v>
      </c>
      <c r="W36" s="86">
        <f>'S22-6  Note 12'!D36+'S22-6  Note 12'!G36+'S22-6  Note 12'!L36+'S22-6  Note 12'!T36</f>
        <v>596830</v>
      </c>
    </row>
    <row r="37" spans="2:23" ht="12.75">
      <c r="B37" s="396">
        <v>2014</v>
      </c>
      <c r="C37" s="322">
        <f t="shared" si="0"/>
        <v>66</v>
      </c>
      <c r="D37" s="1764"/>
      <c r="E37" s="1764"/>
      <c r="F37" s="322">
        <f t="shared" si="1"/>
        <v>74</v>
      </c>
      <c r="G37" s="1759">
        <v>516500</v>
      </c>
      <c r="H37" s="1759"/>
      <c r="I37" s="1762">
        <f t="shared" si="2"/>
        <v>82</v>
      </c>
      <c r="J37" s="1762"/>
      <c r="K37" s="398"/>
      <c r="L37" s="1763"/>
      <c r="M37" s="1763"/>
      <c r="N37" s="1763"/>
      <c r="O37" s="1763"/>
      <c r="P37" s="1763"/>
      <c r="R37" s="322">
        <f t="shared" si="3"/>
        <v>91</v>
      </c>
      <c r="S37" s="322"/>
      <c r="T37" s="26">
        <v>96221</v>
      </c>
      <c r="U37" s="322">
        <f t="shared" si="4"/>
        <v>99</v>
      </c>
      <c r="W37" s="86">
        <f>'S22-6  Note 12'!D37+'S22-6  Note 12'!G37+'S22-6  Note 12'!L37+'S22-6  Note 12'!T37</f>
        <v>612721</v>
      </c>
    </row>
    <row r="38" spans="2:24" ht="12.75">
      <c r="B38" s="399" t="s">
        <v>905</v>
      </c>
      <c r="C38" s="400">
        <f t="shared" si="0"/>
        <v>67</v>
      </c>
      <c r="D38" s="1767"/>
      <c r="E38" s="1767"/>
      <c r="F38" s="400">
        <f t="shared" si="1"/>
        <v>75</v>
      </c>
      <c r="G38" s="1765">
        <v>4545260</v>
      </c>
      <c r="H38" s="1765"/>
      <c r="I38" s="1776">
        <f t="shared" si="2"/>
        <v>83</v>
      </c>
      <c r="J38" s="1776"/>
      <c r="K38" s="401"/>
      <c r="L38" s="1777"/>
      <c r="M38" s="1777"/>
      <c r="N38" s="1777"/>
      <c r="O38" s="1777"/>
      <c r="P38" s="1777"/>
      <c r="Q38" s="45"/>
      <c r="R38" s="400">
        <f t="shared" si="3"/>
        <v>92</v>
      </c>
      <c r="S38" s="400"/>
      <c r="T38" s="47">
        <v>116087</v>
      </c>
      <c r="U38" s="400">
        <f t="shared" si="4"/>
        <v>100</v>
      </c>
      <c r="V38" s="45"/>
      <c r="W38" s="242">
        <f>'S22-6  Note 12'!D38+'S22-6  Note 12'!G38+'S22-6  Note 12'!L38+'S22-6  Note 12'!T38</f>
        <v>4661347</v>
      </c>
      <c r="X38" s="18"/>
    </row>
    <row r="39" spans="3:23" ht="12.75">
      <c r="C39" s="322">
        <f t="shared" si="0"/>
        <v>68</v>
      </c>
      <c r="D39" s="1768">
        <f>SUM(D33:D38)</f>
        <v>0</v>
      </c>
      <c r="E39" s="1768"/>
      <c r="F39" s="322">
        <f t="shared" si="1"/>
        <v>76</v>
      </c>
      <c r="G39" s="1766">
        <f>SUM(G33:G38)</f>
        <v>7617060</v>
      </c>
      <c r="H39" s="1766"/>
      <c r="I39" s="1762">
        <f t="shared" si="2"/>
        <v>84</v>
      </c>
      <c r="J39" s="1762"/>
      <c r="K39" s="410">
        <f>SUM(K33:M38)</f>
        <v>0</v>
      </c>
      <c r="L39" s="1778"/>
      <c r="M39" s="1778"/>
      <c r="N39" s="1778"/>
      <c r="O39" s="1778"/>
      <c r="P39" s="1778"/>
      <c r="R39" s="322">
        <f t="shared" si="3"/>
        <v>93</v>
      </c>
      <c r="S39" s="322"/>
      <c r="T39" s="26">
        <f>SUM(T33:T38)</f>
        <v>503012</v>
      </c>
      <c r="U39" s="322">
        <f t="shared" si="4"/>
        <v>101</v>
      </c>
      <c r="W39" s="86">
        <f>'S22-6  Note 12'!D39+'S22-6  Note 12'!G39+'S22-6  Note 12'!L39+'S22-6  Note 12'!T39</f>
        <v>8120072</v>
      </c>
    </row>
    <row r="40" spans="2:23" ht="12.75">
      <c r="B40" s="1" t="s">
        <v>1354</v>
      </c>
      <c r="C40" s="322"/>
      <c r="D40" s="1764"/>
      <c r="E40" s="1764"/>
      <c r="G40" s="1759"/>
      <c r="H40" s="1759"/>
      <c r="I40" s="1762"/>
      <c r="J40" s="1762"/>
      <c r="K40" s="398"/>
      <c r="L40" s="1763"/>
      <c r="M40" s="1763"/>
      <c r="N40" s="1763"/>
      <c r="O40" s="1763"/>
      <c r="P40" s="1763"/>
      <c r="T40" s="26"/>
      <c r="U40" s="322"/>
      <c r="W40" s="86"/>
    </row>
    <row r="41" spans="2:23" ht="12.75">
      <c r="B41" s="1" t="s">
        <v>1355</v>
      </c>
      <c r="C41" s="322"/>
      <c r="D41" s="1285"/>
      <c r="E41" s="1285"/>
      <c r="G41" s="545"/>
      <c r="H41" s="545"/>
      <c r="I41" s="194"/>
      <c r="J41" s="194"/>
      <c r="K41" s="398"/>
      <c r="L41" s="1284"/>
      <c r="M41" s="1284"/>
      <c r="N41" s="1284"/>
      <c r="O41" s="1284"/>
      <c r="P41" s="1284"/>
      <c r="T41" s="26"/>
      <c r="U41" s="322"/>
      <c r="W41" s="86"/>
    </row>
    <row r="42" spans="2:24" ht="12.75">
      <c r="B42" s="45" t="s">
        <v>906</v>
      </c>
      <c r="C42" s="400"/>
      <c r="D42" s="1770"/>
      <c r="E42" s="1770"/>
      <c r="F42" s="400"/>
      <c r="G42" s="1771"/>
      <c r="H42" s="1771"/>
      <c r="I42" s="1776">
        <f>I39+1</f>
        <v>85</v>
      </c>
      <c r="J42" s="1776"/>
      <c r="K42" s="381" t="s">
        <v>666</v>
      </c>
      <c r="L42" s="1773"/>
      <c r="M42" s="1773"/>
      <c r="N42" s="1773"/>
      <c r="O42" s="1773"/>
      <c r="P42" s="1773"/>
      <c r="Q42" s="399" t="s">
        <v>667</v>
      </c>
      <c r="R42" s="400"/>
      <c r="S42" s="400"/>
      <c r="T42" s="1482"/>
      <c r="U42" s="400">
        <f>U39+1</f>
        <v>102</v>
      </c>
      <c r="V42" s="411" t="s">
        <v>666</v>
      </c>
      <c r="W42" s="242"/>
      <c r="X42" s="1164" t="s">
        <v>667</v>
      </c>
    </row>
    <row r="43" spans="3:23" ht="12.75">
      <c r="C43" s="322"/>
      <c r="D43" s="1768"/>
      <c r="E43" s="1768"/>
      <c r="G43" s="1766"/>
      <c r="H43" s="1766"/>
      <c r="I43" s="1762"/>
      <c r="J43" s="1762"/>
      <c r="K43" s="410"/>
      <c r="L43" s="1774"/>
      <c r="M43" s="1774"/>
      <c r="N43" s="1774"/>
      <c r="O43" s="1774"/>
      <c r="P43" s="1774"/>
      <c r="R43" s="322"/>
      <c r="S43" s="322"/>
      <c r="T43" s="26"/>
      <c r="U43" s="322"/>
      <c r="W43" s="86"/>
    </row>
    <row r="44" spans="2:24" ht="13.5" thickBot="1">
      <c r="B44" s="14"/>
      <c r="C44" s="330">
        <f>C39+1</f>
        <v>69</v>
      </c>
      <c r="D44" s="1769">
        <f>D39</f>
        <v>0</v>
      </c>
      <c r="E44" s="1769"/>
      <c r="F44" s="330">
        <f>F39+1</f>
        <v>77</v>
      </c>
      <c r="G44" s="1769">
        <f>G39</f>
        <v>7617060</v>
      </c>
      <c r="H44" s="1769"/>
      <c r="I44" s="1772">
        <f>I42+1</f>
        <v>86</v>
      </c>
      <c r="J44" s="1772"/>
      <c r="K44" s="409" t="e">
        <f>L39+#REF!</f>
        <v>#REF!</v>
      </c>
      <c r="L44" s="1775"/>
      <c r="M44" s="1775"/>
      <c r="N44" s="1775"/>
      <c r="O44" s="1775"/>
      <c r="P44" s="1775"/>
      <c r="Q44" s="14"/>
      <c r="R44" s="330">
        <f>R39+1</f>
        <v>94</v>
      </c>
      <c r="S44" s="330"/>
      <c r="T44" s="412">
        <f>T39</f>
        <v>503012</v>
      </c>
      <c r="U44" s="330">
        <f>U42+1</f>
        <v>103</v>
      </c>
      <c r="V44" s="14"/>
      <c r="W44" s="413">
        <f>W39-W42</f>
        <v>8120072</v>
      </c>
      <c r="X44" s="18"/>
    </row>
    <row r="45" spans="2:23" ht="12.75">
      <c r="B45" s="175" t="s">
        <v>662</v>
      </c>
      <c r="C45" s="176"/>
      <c r="D45" s="176"/>
      <c r="E45" s="176"/>
      <c r="F45" s="414"/>
      <c r="G45" s="414"/>
      <c r="H45" s="176"/>
      <c r="I45" s="176"/>
      <c r="J45" s="176"/>
      <c r="K45" s="176"/>
      <c r="L45" s="176"/>
      <c r="M45" s="176"/>
      <c r="N45" s="176"/>
      <c r="O45" s="176"/>
      <c r="P45" s="176"/>
      <c r="Q45" s="176"/>
      <c r="R45" s="176"/>
      <c r="S45" s="176"/>
      <c r="T45" s="176"/>
      <c r="U45" s="176"/>
      <c r="V45" s="176"/>
      <c r="W45" s="176"/>
    </row>
    <row r="46" spans="2:23" ht="12.75">
      <c r="B46" s="18"/>
      <c r="C46" s="18"/>
      <c r="D46" s="18"/>
      <c r="E46" s="18"/>
      <c r="F46" s="334"/>
      <c r="G46" s="334"/>
      <c r="H46" s="18"/>
      <c r="I46" s="18"/>
      <c r="J46" s="18"/>
      <c r="K46" s="18"/>
      <c r="L46" s="18"/>
      <c r="M46" s="18"/>
      <c r="N46" s="18"/>
      <c r="O46" s="18"/>
      <c r="P46" s="18"/>
      <c r="Q46" s="18"/>
      <c r="R46" s="18"/>
      <c r="S46" s="18"/>
      <c r="T46" s="18"/>
      <c r="U46" s="18"/>
      <c r="V46" s="18"/>
      <c r="W46" s="18"/>
    </row>
    <row r="47" spans="2:23" ht="13.5" thickBot="1">
      <c r="B47" s="14"/>
      <c r="C47" s="14"/>
      <c r="D47" s="14"/>
      <c r="E47" s="14"/>
      <c r="F47" s="330"/>
      <c r="G47" s="330"/>
      <c r="H47" s="14"/>
      <c r="I47" s="14"/>
      <c r="J47" s="14"/>
      <c r="K47" s="14"/>
      <c r="L47" s="14"/>
      <c r="M47" s="14"/>
      <c r="N47" s="14"/>
      <c r="O47" s="14"/>
      <c r="P47" s="14"/>
      <c r="Q47" s="14"/>
      <c r="R47" s="14"/>
      <c r="S47" s="14"/>
      <c r="T47" s="14"/>
      <c r="U47" s="14"/>
      <c r="V47" s="14"/>
      <c r="W47" s="14"/>
    </row>
  </sheetData>
  <sheetProtection/>
  <mergeCells count="68">
    <mergeCell ref="L35:P35"/>
    <mergeCell ref="L36:P36"/>
    <mergeCell ref="L37:P37"/>
    <mergeCell ref="D31:E31"/>
    <mergeCell ref="I37:J37"/>
    <mergeCell ref="L34:P34"/>
    <mergeCell ref="D30:E30"/>
    <mergeCell ref="G31:H31"/>
    <mergeCell ref="G30:H30"/>
    <mergeCell ref="I36:J36"/>
    <mergeCell ref="D36:E36"/>
    <mergeCell ref="G36:H36"/>
    <mergeCell ref="L38:P38"/>
    <mergeCell ref="L39:P39"/>
    <mergeCell ref="L40:P40"/>
    <mergeCell ref="I38:J38"/>
    <mergeCell ref="I39:J39"/>
    <mergeCell ref="I40:J40"/>
    <mergeCell ref="I44:J44"/>
    <mergeCell ref="L42:P42"/>
    <mergeCell ref="L43:P43"/>
    <mergeCell ref="L44:P44"/>
    <mergeCell ref="I42:J42"/>
    <mergeCell ref="I43:J43"/>
    <mergeCell ref="G44:H44"/>
    <mergeCell ref="D42:E42"/>
    <mergeCell ref="D43:E43"/>
    <mergeCell ref="D44:E44"/>
    <mergeCell ref="G42:H42"/>
    <mergeCell ref="G43:H43"/>
    <mergeCell ref="G38:H38"/>
    <mergeCell ref="G40:H40"/>
    <mergeCell ref="G39:H39"/>
    <mergeCell ref="D37:E37"/>
    <mergeCell ref="D38:E38"/>
    <mergeCell ref="D39:E39"/>
    <mergeCell ref="D40:E40"/>
    <mergeCell ref="G37:H37"/>
    <mergeCell ref="K29:T29"/>
    <mergeCell ref="D33:E33"/>
    <mergeCell ref="D34:E34"/>
    <mergeCell ref="D35:E35"/>
    <mergeCell ref="G34:H34"/>
    <mergeCell ref="G35:H35"/>
    <mergeCell ref="I34:J34"/>
    <mergeCell ref="I35:J35"/>
    <mergeCell ref="K30:Q30"/>
    <mergeCell ref="K31:Q31"/>
    <mergeCell ref="J17:K17"/>
    <mergeCell ref="J11:L11"/>
    <mergeCell ref="J15:K15"/>
    <mergeCell ref="G33:H33"/>
    <mergeCell ref="J19:K19"/>
    <mergeCell ref="J25:K25"/>
    <mergeCell ref="J20:L20"/>
    <mergeCell ref="I33:J33"/>
    <mergeCell ref="L33:P33"/>
    <mergeCell ref="D29:H29"/>
    <mergeCell ref="J1:M1"/>
    <mergeCell ref="J18:K18"/>
    <mergeCell ref="U2:W2"/>
    <mergeCell ref="N8:P8"/>
    <mergeCell ref="J9:L9"/>
    <mergeCell ref="B3:X3"/>
    <mergeCell ref="B4:X4"/>
    <mergeCell ref="B13:H13"/>
    <mergeCell ref="J13:K13"/>
    <mergeCell ref="J16:K16"/>
  </mergeCells>
  <printOptions/>
  <pageMargins left="0.3937007874015748" right="0.3937007874015748" top="0.5905511811023623" bottom="0.3937007874015748" header="0.5905511811023623" footer="0.3937007874015748"/>
  <pageSetup horizontalDpi="600" verticalDpi="600" orientation="portrait" scale="90" r:id="rId1"/>
  <headerFooter alignWithMargins="0">
    <oddHeader>&amp;L&amp;9Organisme ________________________________________&amp;R&amp;9Code géographique ____________</oddHeader>
    <oddFooter>&amp;LS22-6</oddFooter>
  </headerFooter>
</worksheet>
</file>

<file path=xl/worksheets/sheet25.xml><?xml version="1.0" encoding="utf-8"?>
<worksheet xmlns="http://schemas.openxmlformats.org/spreadsheetml/2006/main" xmlns:r="http://schemas.openxmlformats.org/officeDocument/2006/relationships">
  <sheetPr codeName="Feuil39"/>
  <dimension ref="A1:AE63"/>
  <sheetViews>
    <sheetView showZeros="0" zoomScalePageLayoutView="0" workbookViewId="0" topLeftCell="A40">
      <selection activeCell="I45" sqref="I45"/>
    </sheetView>
  </sheetViews>
  <sheetFormatPr defaultColWidth="11.421875" defaultRowHeight="12.75"/>
  <cols>
    <col min="1" max="1" width="3.28125" style="1" customWidth="1"/>
    <col min="2" max="2" width="30.421875" style="1" customWidth="1"/>
    <col min="3" max="3" width="2.7109375" style="1" customWidth="1"/>
    <col min="4" max="4" width="1.1484375" style="1" customWidth="1"/>
    <col min="5" max="5" width="15.7109375" style="1" customWidth="1"/>
    <col min="6" max="6" width="1.1484375" style="1" customWidth="1"/>
    <col min="7" max="7" width="2.7109375" style="1" customWidth="1"/>
    <col min="8" max="8" width="1.1484375" style="1" customWidth="1"/>
    <col min="9" max="9" width="15.7109375" style="310" customWidth="1"/>
    <col min="10" max="10" width="1.1484375" style="310" customWidth="1"/>
    <col min="11" max="11" width="2.8515625" style="205" customWidth="1"/>
    <col min="12" max="12" width="1.28515625" style="205" customWidth="1"/>
    <col min="13" max="13" width="15.7109375" style="1" customWidth="1"/>
    <col min="14" max="14" width="1.1484375" style="1" customWidth="1"/>
    <col min="15" max="15" width="3.00390625" style="39" customWidth="1"/>
    <col min="16" max="16" width="1.1484375" style="39" customWidth="1"/>
    <col min="17" max="17" width="15.7109375" style="1" customWidth="1"/>
    <col min="18" max="18" width="1.1484375" style="1" customWidth="1"/>
    <col min="19" max="16384" width="11.421875" style="1" customWidth="1"/>
  </cols>
  <sheetData>
    <row r="1" spans="1:12" ht="12.75">
      <c r="A1" s="62"/>
      <c r="B1" s="448"/>
      <c r="C1" s="416"/>
      <c r="D1" s="416"/>
      <c r="E1" s="416"/>
      <c r="F1" s="416"/>
      <c r="G1" s="18"/>
      <c r="H1" s="18"/>
      <c r="K1" s="507"/>
      <c r="L1" s="507"/>
    </row>
    <row r="2" spans="1:12" ht="9" customHeight="1">
      <c r="A2" s="62"/>
      <c r="B2" s="508"/>
      <c r="C2" s="416"/>
      <c r="D2" s="416"/>
      <c r="E2" s="416"/>
      <c r="F2" s="416"/>
      <c r="K2" s="507"/>
      <c r="L2" s="507"/>
    </row>
    <row r="3" spans="1:18" s="509" customFormat="1" ht="12.75">
      <c r="A3" s="1718" t="s">
        <v>122</v>
      </c>
      <c r="B3" s="1718"/>
      <c r="C3" s="1718"/>
      <c r="D3" s="1718"/>
      <c r="E3" s="1718"/>
      <c r="F3" s="1718"/>
      <c r="G3" s="1718"/>
      <c r="H3" s="1718"/>
      <c r="I3" s="1718"/>
      <c r="J3" s="1718"/>
      <c r="K3" s="1718"/>
      <c r="L3" s="1718"/>
      <c r="M3" s="1718"/>
      <c r="N3" s="1718"/>
      <c r="O3" s="1718"/>
      <c r="P3" s="1718"/>
      <c r="Q3" s="1718"/>
      <c r="R3" s="1361"/>
    </row>
    <row r="4" spans="1:18" s="509" customFormat="1" ht="12.75">
      <c r="A4" s="1723" t="s">
        <v>1047</v>
      </c>
      <c r="B4" s="1723"/>
      <c r="C4" s="1723"/>
      <c r="D4" s="1723"/>
      <c r="E4" s="1723"/>
      <c r="F4" s="1723"/>
      <c r="G4" s="1723"/>
      <c r="H4" s="1723"/>
      <c r="I4" s="1723"/>
      <c r="J4" s="1723"/>
      <c r="K4" s="1723"/>
      <c r="L4" s="1723"/>
      <c r="M4" s="1723"/>
      <c r="N4" s="1723"/>
      <c r="O4" s="1723"/>
      <c r="P4" s="1723"/>
      <c r="Q4" s="1723"/>
      <c r="R4" s="5"/>
    </row>
    <row r="5" spans="2:18" ht="7.5" customHeight="1" thickBot="1">
      <c r="B5" s="14"/>
      <c r="C5" s="118"/>
      <c r="D5" s="118"/>
      <c r="E5" s="331"/>
      <c r="F5" s="331"/>
      <c r="G5" s="331"/>
      <c r="H5" s="331"/>
      <c r="I5" s="440"/>
      <c r="J5" s="440"/>
      <c r="K5" s="510"/>
      <c r="L5" s="510"/>
      <c r="M5" s="331"/>
      <c r="N5" s="331"/>
      <c r="O5" s="119"/>
      <c r="P5" s="119"/>
      <c r="Q5" s="331"/>
      <c r="R5" s="28"/>
    </row>
    <row r="6" spans="2:18" ht="8.25" customHeight="1">
      <c r="B6" s="18"/>
      <c r="C6" s="48"/>
      <c r="D6" s="48"/>
      <c r="E6" s="28"/>
      <c r="F6" s="28"/>
      <c r="G6" s="28"/>
      <c r="H6" s="28"/>
      <c r="I6" s="130"/>
      <c r="J6" s="130"/>
      <c r="K6" s="511"/>
      <c r="L6" s="511"/>
      <c r="M6" s="28"/>
      <c r="N6" s="28"/>
      <c r="O6" s="42"/>
      <c r="P6" s="42"/>
      <c r="Q6" s="28"/>
      <c r="R6" s="28"/>
    </row>
    <row r="7" spans="1:18" ht="12.75" customHeight="1">
      <c r="A7" s="20" t="s">
        <v>227</v>
      </c>
      <c r="B7" s="48" t="s">
        <v>1057</v>
      </c>
      <c r="C7" s="48"/>
      <c r="D7" s="48"/>
      <c r="E7" s="190" t="s">
        <v>883</v>
      </c>
      <c r="F7" s="190"/>
      <c r="G7" s="512"/>
      <c r="H7" s="512"/>
      <c r="I7" s="190" t="s">
        <v>228</v>
      </c>
      <c r="J7" s="190"/>
      <c r="K7" s="513"/>
      <c r="L7" s="513"/>
      <c r="M7" s="190" t="s">
        <v>229</v>
      </c>
      <c r="N7" s="190"/>
      <c r="O7" s="514"/>
      <c r="P7" s="514"/>
      <c r="Q7" s="190" t="s">
        <v>230</v>
      </c>
      <c r="R7" s="190"/>
    </row>
    <row r="8" spans="2:18" ht="12.75" customHeight="1">
      <c r="B8" s="48"/>
      <c r="C8" s="48"/>
      <c r="D8" s="48"/>
      <c r="E8" s="515" t="s">
        <v>1006</v>
      </c>
      <c r="F8" s="190"/>
      <c r="G8" s="512"/>
      <c r="H8" s="512"/>
      <c r="I8" s="515"/>
      <c r="J8" s="190"/>
      <c r="K8" s="513"/>
      <c r="L8" s="513"/>
      <c r="M8" s="515" t="s">
        <v>1007</v>
      </c>
      <c r="N8" s="190"/>
      <c r="O8" s="514"/>
      <c r="P8" s="514"/>
      <c r="Q8" s="515" t="s">
        <v>1008</v>
      </c>
      <c r="R8" s="190"/>
    </row>
    <row r="9" spans="2:18" ht="12.75" customHeight="1">
      <c r="B9" s="48" t="s">
        <v>1009</v>
      </c>
      <c r="C9" s="36"/>
      <c r="D9" s="36"/>
      <c r="E9" s="50"/>
      <c r="F9" s="50"/>
      <c r="G9" s="516"/>
      <c r="H9" s="516"/>
      <c r="I9" s="61"/>
      <c r="J9" s="61"/>
      <c r="K9" s="517"/>
      <c r="L9" s="517"/>
      <c r="M9" s="50"/>
      <c r="N9" s="50"/>
      <c r="O9" s="514"/>
      <c r="P9" s="514"/>
      <c r="Q9" s="50"/>
      <c r="R9" s="50"/>
    </row>
    <row r="10" spans="2:18" ht="12.75" customHeight="1">
      <c r="B10" s="28" t="s">
        <v>1010</v>
      </c>
      <c r="C10" s="36"/>
      <c r="D10" s="36"/>
      <c r="E10" s="1326"/>
      <c r="F10" s="1326"/>
      <c r="G10" s="516"/>
      <c r="H10" s="516"/>
      <c r="I10" s="61"/>
      <c r="J10" s="61"/>
      <c r="K10" s="517"/>
      <c r="L10" s="517"/>
      <c r="M10" s="50"/>
      <c r="N10" s="50"/>
      <c r="O10" s="514"/>
      <c r="P10" s="514"/>
      <c r="Q10" s="50"/>
      <c r="R10" s="50"/>
    </row>
    <row r="11" spans="2:18" ht="12.75" customHeight="1">
      <c r="B11" s="28" t="s">
        <v>496</v>
      </c>
      <c r="C11" s="36">
        <f>'S22-6  Note 12'!U44+1</f>
        <v>104</v>
      </c>
      <c r="D11" s="36"/>
      <c r="E11" s="117"/>
      <c r="F11" s="117"/>
      <c r="G11" s="36">
        <f>C51+1</f>
        <v>132</v>
      </c>
      <c r="H11" s="36"/>
      <c r="I11" s="117"/>
      <c r="J11" s="117"/>
      <c r="K11" s="511">
        <f>G49+1</f>
        <v>159</v>
      </c>
      <c r="L11" s="511"/>
      <c r="M11" s="117"/>
      <c r="N11" s="117"/>
      <c r="O11" s="42">
        <f>K49+1</f>
        <v>186</v>
      </c>
      <c r="P11" s="42"/>
      <c r="Q11" s="117"/>
      <c r="R11" s="117"/>
    </row>
    <row r="12" spans="2:18" ht="12.75" customHeight="1">
      <c r="B12" s="28" t="s">
        <v>497</v>
      </c>
      <c r="C12" s="36">
        <f>C11+1</f>
        <v>105</v>
      </c>
      <c r="D12" s="36"/>
      <c r="E12" s="117"/>
      <c r="F12" s="117"/>
      <c r="G12" s="36">
        <f>+G11+1</f>
        <v>133</v>
      </c>
      <c r="H12" s="36"/>
      <c r="I12" s="117"/>
      <c r="J12" s="117"/>
      <c r="K12" s="511">
        <f>K11+1</f>
        <v>160</v>
      </c>
      <c r="L12" s="511"/>
      <c r="M12" s="117"/>
      <c r="N12" s="117"/>
      <c r="O12" s="42">
        <f>O11+1</f>
        <v>187</v>
      </c>
      <c r="P12" s="42"/>
      <c r="Q12" s="117"/>
      <c r="R12" s="117"/>
    </row>
    <row r="13" spans="2:19" ht="12.75" customHeight="1">
      <c r="B13" s="18" t="s">
        <v>498</v>
      </c>
      <c r="C13" s="36"/>
      <c r="D13" s="36"/>
      <c r="E13" s="117"/>
      <c r="F13" s="117"/>
      <c r="G13" s="36"/>
      <c r="H13" s="36"/>
      <c r="I13" s="117"/>
      <c r="J13" s="117"/>
      <c r="K13" s="42"/>
      <c r="L13" s="42"/>
      <c r="M13" s="117"/>
      <c r="N13" s="117"/>
      <c r="O13" s="42"/>
      <c r="P13" s="42"/>
      <c r="Q13" s="117"/>
      <c r="R13" s="117"/>
      <c r="S13" s="402"/>
    </row>
    <row r="14" spans="2:19" ht="12.75" customHeight="1">
      <c r="B14" s="28" t="s">
        <v>776</v>
      </c>
      <c r="C14" s="36">
        <f>C12+1</f>
        <v>106</v>
      </c>
      <c r="D14" s="36"/>
      <c r="E14" s="117"/>
      <c r="F14" s="117"/>
      <c r="G14" s="36">
        <f>G12+1</f>
        <v>134</v>
      </c>
      <c r="H14" s="36"/>
      <c r="I14" s="117"/>
      <c r="J14" s="117"/>
      <c r="K14" s="42">
        <f>K12+1</f>
        <v>161</v>
      </c>
      <c r="L14" s="42"/>
      <c r="M14" s="117"/>
      <c r="N14" s="117"/>
      <c r="O14" s="42">
        <f>O12+1</f>
        <v>188</v>
      </c>
      <c r="P14" s="42"/>
      <c r="Q14" s="117"/>
      <c r="R14" s="117"/>
      <c r="S14" s="402"/>
    </row>
    <row r="15" spans="2:19" ht="12.75" customHeight="1">
      <c r="B15" s="18" t="s">
        <v>942</v>
      </c>
      <c r="C15" s="36">
        <f>C14+1</f>
        <v>107</v>
      </c>
      <c r="D15" s="36"/>
      <c r="E15" s="117">
        <v>16248163</v>
      </c>
      <c r="F15" s="117"/>
      <c r="G15" s="36">
        <f>G14+1</f>
        <v>135</v>
      </c>
      <c r="H15" s="36"/>
      <c r="I15" s="117"/>
      <c r="J15" s="117"/>
      <c r="K15" s="42">
        <f>K14+1</f>
        <v>162</v>
      </c>
      <c r="L15" s="42"/>
      <c r="M15" s="117"/>
      <c r="N15" s="117"/>
      <c r="O15" s="42">
        <f>O14+1</f>
        <v>189</v>
      </c>
      <c r="P15" s="42"/>
      <c r="Q15" s="117">
        <f>E15+I15-M15</f>
        <v>16248163</v>
      </c>
      <c r="R15" s="117"/>
      <c r="S15" s="402"/>
    </row>
    <row r="16" spans="2:19" ht="12.75" customHeight="1">
      <c r="B16" s="1" t="s">
        <v>1013</v>
      </c>
      <c r="C16" s="36">
        <f>C15+1</f>
        <v>108</v>
      </c>
      <c r="D16" s="36"/>
      <c r="E16" s="228"/>
      <c r="F16" s="228"/>
      <c r="G16" s="36">
        <f>G15+1</f>
        <v>136</v>
      </c>
      <c r="H16" s="36"/>
      <c r="I16" s="117"/>
      <c r="J16" s="117"/>
      <c r="K16" s="42">
        <f>K15+1</f>
        <v>163</v>
      </c>
      <c r="L16" s="42"/>
      <c r="M16" s="117"/>
      <c r="N16" s="117"/>
      <c r="O16" s="42">
        <f>O15+1</f>
        <v>190</v>
      </c>
      <c r="P16" s="42"/>
      <c r="Q16" s="117"/>
      <c r="R16" s="117"/>
      <c r="S16" s="402"/>
    </row>
    <row r="17" spans="2:19" ht="12.75" customHeight="1">
      <c r="B17" s="18" t="s">
        <v>777</v>
      </c>
      <c r="C17" s="36">
        <f>C16+1</f>
        <v>109</v>
      </c>
      <c r="D17" s="36"/>
      <c r="E17" s="228">
        <v>1815484</v>
      </c>
      <c r="F17" s="228"/>
      <c r="G17" s="36">
        <f>+G16+1</f>
        <v>137</v>
      </c>
      <c r="H17" s="36"/>
      <c r="I17" s="117"/>
      <c r="J17" s="117"/>
      <c r="K17" s="42">
        <f>+K16+1</f>
        <v>164</v>
      </c>
      <c r="L17" s="42"/>
      <c r="M17" s="117"/>
      <c r="N17" s="117"/>
      <c r="O17" s="42">
        <f>+O16+1</f>
        <v>191</v>
      </c>
      <c r="P17" s="42"/>
      <c r="Q17" s="117">
        <f>E17+I17-M17</f>
        <v>1815484</v>
      </c>
      <c r="R17" s="117"/>
      <c r="S17" s="402"/>
    </row>
    <row r="18" spans="2:19" ht="12.75" customHeight="1">
      <c r="B18" s="18" t="s">
        <v>778</v>
      </c>
      <c r="C18" s="36">
        <f>C17+1</f>
        <v>110</v>
      </c>
      <c r="D18" s="36"/>
      <c r="E18" s="228">
        <v>56313</v>
      </c>
      <c r="F18" s="228"/>
      <c r="G18" s="36">
        <f>+G17+1</f>
        <v>138</v>
      </c>
      <c r="H18" s="36"/>
      <c r="I18" s="117"/>
      <c r="J18" s="117"/>
      <c r="K18" s="42">
        <f>+K17+1</f>
        <v>165</v>
      </c>
      <c r="L18" s="42"/>
      <c r="M18" s="117"/>
      <c r="N18" s="117"/>
      <c r="O18" s="42">
        <f>+O17+1</f>
        <v>192</v>
      </c>
      <c r="P18" s="42"/>
      <c r="Q18" s="117">
        <f>E18+I18-M18</f>
        <v>56313</v>
      </c>
      <c r="R18" s="117"/>
      <c r="S18" s="402"/>
    </row>
    <row r="19" spans="2:19" ht="12.75" customHeight="1">
      <c r="B19" s="18" t="s">
        <v>779</v>
      </c>
      <c r="C19" s="36">
        <f>C18+1</f>
        <v>111</v>
      </c>
      <c r="D19" s="36"/>
      <c r="E19" s="228">
        <v>48068</v>
      </c>
      <c r="F19" s="228"/>
      <c r="G19" s="36">
        <f>+G18+1</f>
        <v>139</v>
      </c>
      <c r="H19" s="36"/>
      <c r="I19" s="117">
        <v>975818</v>
      </c>
      <c r="J19" s="117"/>
      <c r="K19" s="42">
        <f>+K18+1</f>
        <v>166</v>
      </c>
      <c r="L19" s="42"/>
      <c r="M19" s="117"/>
      <c r="N19" s="117"/>
      <c r="O19" s="42">
        <f>+O18+1</f>
        <v>193</v>
      </c>
      <c r="P19" s="42"/>
      <c r="Q19" s="117">
        <f>E19+I19-M19</f>
        <v>1023886</v>
      </c>
      <c r="R19" s="117"/>
      <c r="S19" s="402"/>
    </row>
    <row r="20" spans="2:19" ht="12.75" customHeight="1">
      <c r="B20" s="18" t="s">
        <v>1356</v>
      </c>
      <c r="C20" s="36"/>
      <c r="D20" s="36"/>
      <c r="E20" s="228"/>
      <c r="F20" s="228"/>
      <c r="G20" s="36"/>
      <c r="H20" s="36"/>
      <c r="I20" s="117"/>
      <c r="J20" s="117"/>
      <c r="K20" s="42"/>
      <c r="L20" s="42"/>
      <c r="M20" s="117"/>
      <c r="N20" s="117"/>
      <c r="O20" s="42"/>
      <c r="P20" s="42"/>
      <c r="Q20" s="117"/>
      <c r="R20" s="117"/>
      <c r="S20" s="402"/>
    </row>
    <row r="21" spans="2:19" ht="12.75" customHeight="1">
      <c r="B21" s="18" t="s">
        <v>1357</v>
      </c>
      <c r="C21" s="36">
        <f>C19+1</f>
        <v>112</v>
      </c>
      <c r="D21" s="36"/>
      <c r="E21" s="228">
        <f>698879-6826</f>
        <v>692053</v>
      </c>
      <c r="F21" s="228"/>
      <c r="G21" s="36">
        <f>+G19+1</f>
        <v>140</v>
      </c>
      <c r="H21" s="36"/>
      <c r="I21" s="117">
        <v>45036</v>
      </c>
      <c r="J21" s="117"/>
      <c r="K21" s="42">
        <f>+K19+1</f>
        <v>167</v>
      </c>
      <c r="L21" s="42"/>
      <c r="M21" s="117">
        <v>1300</v>
      </c>
      <c r="N21" s="117"/>
      <c r="O21" s="42">
        <f>+O19+1</f>
        <v>194</v>
      </c>
      <c r="P21" s="42"/>
      <c r="Q21" s="117">
        <f>E21+I21-M21</f>
        <v>735789</v>
      </c>
      <c r="R21" s="117"/>
      <c r="S21" s="402"/>
    </row>
    <row r="22" spans="2:19" ht="12.75" customHeight="1">
      <c r="B22" s="18" t="s">
        <v>781</v>
      </c>
      <c r="C22" s="36"/>
      <c r="D22" s="36"/>
      <c r="E22" s="228"/>
      <c r="F22" s="228"/>
      <c r="G22" s="36"/>
      <c r="H22" s="36"/>
      <c r="I22" s="117"/>
      <c r="J22" s="117"/>
      <c r="K22" s="42"/>
      <c r="L22" s="42"/>
      <c r="M22" s="117"/>
      <c r="N22" s="117"/>
      <c r="O22" s="42"/>
      <c r="P22" s="42"/>
      <c r="Q22" s="117"/>
      <c r="R22" s="117"/>
      <c r="S22" s="402"/>
    </row>
    <row r="23" spans="2:19" ht="12.75" customHeight="1">
      <c r="B23" s="18" t="s">
        <v>782</v>
      </c>
      <c r="C23" s="36">
        <f>C21+1</f>
        <v>113</v>
      </c>
      <c r="D23" s="36"/>
      <c r="E23" s="117">
        <v>287581</v>
      </c>
      <c r="F23" s="117"/>
      <c r="G23" s="36">
        <f>+G21+1</f>
        <v>141</v>
      </c>
      <c r="H23" s="36"/>
      <c r="I23" s="117">
        <v>20127</v>
      </c>
      <c r="J23" s="117"/>
      <c r="K23" s="42">
        <f>+K21+1</f>
        <v>168</v>
      </c>
      <c r="L23" s="42"/>
      <c r="M23" s="117"/>
      <c r="N23" s="117"/>
      <c r="O23" s="42">
        <f>+O21+1</f>
        <v>195</v>
      </c>
      <c r="P23" s="42"/>
      <c r="Q23" s="117">
        <f>E23+I23-M23</f>
        <v>307708</v>
      </c>
      <c r="R23" s="117"/>
      <c r="S23" s="402"/>
    </row>
    <row r="24" spans="2:19" ht="12.75" customHeight="1">
      <c r="B24" s="1" t="s">
        <v>783</v>
      </c>
      <c r="C24" s="36">
        <f>C23+1</f>
        <v>114</v>
      </c>
      <c r="D24" s="36"/>
      <c r="E24" s="117">
        <v>232000</v>
      </c>
      <c r="F24" s="117"/>
      <c r="G24" s="36">
        <f>G23+1</f>
        <v>142</v>
      </c>
      <c r="H24" s="36"/>
      <c r="I24" s="117"/>
      <c r="J24" s="117"/>
      <c r="K24" s="42">
        <f>+K23+1</f>
        <v>169</v>
      </c>
      <c r="L24" s="42"/>
      <c r="M24" s="117"/>
      <c r="N24" s="117"/>
      <c r="O24" s="42">
        <f>+O23+1</f>
        <v>196</v>
      </c>
      <c r="P24" s="42"/>
      <c r="Q24" s="117">
        <f>E24+I24-M24</f>
        <v>232000</v>
      </c>
      <c r="R24" s="117"/>
      <c r="S24" s="402"/>
    </row>
    <row r="25" spans="2:19" ht="12.75" customHeight="1">
      <c r="B25" s="18" t="s">
        <v>680</v>
      </c>
      <c r="C25" s="36">
        <f>C24+1</f>
        <v>115</v>
      </c>
      <c r="D25" s="36"/>
      <c r="E25" s="116"/>
      <c r="F25" s="117"/>
      <c r="G25" s="36">
        <f>G24+1</f>
        <v>143</v>
      </c>
      <c r="H25" s="36"/>
      <c r="I25" s="116"/>
      <c r="J25" s="117"/>
      <c r="K25" s="42">
        <f>+K24+1</f>
        <v>170</v>
      </c>
      <c r="L25" s="42"/>
      <c r="M25" s="116"/>
      <c r="N25" s="117"/>
      <c r="O25" s="42">
        <f>+O24+1</f>
        <v>197</v>
      </c>
      <c r="P25" s="42"/>
      <c r="Q25" s="116"/>
      <c r="R25" s="117"/>
      <c r="S25" s="402"/>
    </row>
    <row r="26" spans="2:19" ht="12.75" customHeight="1">
      <c r="B26" s="18"/>
      <c r="C26" s="36">
        <f>C25+1</f>
        <v>116</v>
      </c>
      <c r="D26" s="36"/>
      <c r="E26" s="117">
        <f>SUM(E11:E25)</f>
        <v>19379662</v>
      </c>
      <c r="F26" s="117"/>
      <c r="G26" s="36">
        <f>+G25+1</f>
        <v>144</v>
      </c>
      <c r="H26" s="36"/>
      <c r="I26" s="117">
        <f>SUM(I11:I25)</f>
        <v>1040981</v>
      </c>
      <c r="J26" s="117"/>
      <c r="K26" s="42">
        <f>+K25+1</f>
        <v>171</v>
      </c>
      <c r="L26" s="42"/>
      <c r="M26" s="117">
        <f>SUM(M21:M25)</f>
        <v>1300</v>
      </c>
      <c r="N26" s="117"/>
      <c r="O26" s="42">
        <f>+O25+1</f>
        <v>198</v>
      </c>
      <c r="P26" s="42"/>
      <c r="Q26" s="117">
        <f>SUM(Q11:Q25)</f>
        <v>20419343</v>
      </c>
      <c r="R26" s="117"/>
      <c r="S26" s="402"/>
    </row>
    <row r="27" spans="2:19" ht="8.25" customHeight="1">
      <c r="B27" s="18"/>
      <c r="C27" s="36"/>
      <c r="D27" s="36"/>
      <c r="E27" s="117"/>
      <c r="F27" s="117"/>
      <c r="G27" s="36"/>
      <c r="H27" s="36"/>
      <c r="I27" s="117"/>
      <c r="J27" s="117"/>
      <c r="K27" s="42"/>
      <c r="L27" s="42"/>
      <c r="M27" s="117"/>
      <c r="N27" s="117"/>
      <c r="O27" s="42"/>
      <c r="P27" s="42"/>
      <c r="Q27" s="117"/>
      <c r="R27" s="117"/>
      <c r="S27" s="402"/>
    </row>
    <row r="28" spans="2:19" ht="12.75" customHeight="1">
      <c r="B28" s="18" t="s">
        <v>784</v>
      </c>
      <c r="C28" s="36">
        <f>C26+1</f>
        <v>117</v>
      </c>
      <c r="D28" s="36"/>
      <c r="E28" s="116"/>
      <c r="F28" s="117"/>
      <c r="G28" s="36">
        <f>G26+1</f>
        <v>145</v>
      </c>
      <c r="H28" s="36"/>
      <c r="I28" s="116"/>
      <c r="J28" s="117"/>
      <c r="K28" s="42">
        <f>+K26+1</f>
        <v>172</v>
      </c>
      <c r="L28" s="42"/>
      <c r="M28" s="116"/>
      <c r="N28" s="117"/>
      <c r="O28" s="42">
        <f>+O26+1</f>
        <v>199</v>
      </c>
      <c r="P28" s="42"/>
      <c r="Q28" s="116"/>
      <c r="R28" s="117"/>
      <c r="S28" s="402"/>
    </row>
    <row r="29" spans="2:19" ht="9" customHeight="1">
      <c r="B29" s="18"/>
      <c r="C29" s="36"/>
      <c r="D29" s="36"/>
      <c r="E29" s="117"/>
      <c r="F29" s="117"/>
      <c r="G29" s="36"/>
      <c r="H29" s="36"/>
      <c r="I29" s="117"/>
      <c r="J29" s="117"/>
      <c r="K29" s="42"/>
      <c r="L29" s="42"/>
      <c r="M29" s="117"/>
      <c r="N29" s="117"/>
      <c r="O29" s="42"/>
      <c r="P29" s="42"/>
      <c r="Q29" s="117"/>
      <c r="R29" s="117"/>
      <c r="S29" s="402"/>
    </row>
    <row r="30" spans="2:19" ht="12.75" customHeight="1" thickBot="1">
      <c r="B30" s="48"/>
      <c r="C30" s="36">
        <f>C28+1</f>
        <v>118</v>
      </c>
      <c r="D30" s="36"/>
      <c r="E30" s="116">
        <f>SUM(E26:E29)</f>
        <v>19379662</v>
      </c>
      <c r="F30" s="117"/>
      <c r="G30" s="36">
        <f>G28+1</f>
        <v>146</v>
      </c>
      <c r="H30" s="36"/>
      <c r="I30" s="430">
        <f>SUM(I26:I29)</f>
        <v>1040981</v>
      </c>
      <c r="J30" s="117"/>
      <c r="K30" s="42">
        <f>+K28+1</f>
        <v>173</v>
      </c>
      <c r="L30" s="42"/>
      <c r="M30" s="430">
        <f>SUM(M26:M29)</f>
        <v>1300</v>
      </c>
      <c r="N30" s="117"/>
      <c r="O30" s="42">
        <f>+O28+1</f>
        <v>200</v>
      </c>
      <c r="P30" s="42"/>
      <c r="Q30" s="116">
        <f>SUM(Q26:Q29)</f>
        <v>20419343</v>
      </c>
      <c r="R30" s="117"/>
      <c r="S30" s="402"/>
    </row>
    <row r="31" spans="2:19" ht="12.75" customHeight="1">
      <c r="B31" s="48"/>
      <c r="C31" s="36"/>
      <c r="D31" s="36"/>
      <c r="E31" s="117"/>
      <c r="F31" s="117"/>
      <c r="G31" s="36"/>
      <c r="H31" s="36"/>
      <c r="I31" s="117"/>
      <c r="J31" s="117"/>
      <c r="K31" s="42"/>
      <c r="L31" s="42"/>
      <c r="M31" s="117"/>
      <c r="N31" s="117"/>
      <c r="O31" s="42"/>
      <c r="P31" s="42"/>
      <c r="Q31" s="117"/>
      <c r="R31" s="117"/>
      <c r="S31" s="402"/>
    </row>
    <row r="32" spans="2:19" ht="12.75" customHeight="1">
      <c r="B32" s="48" t="s">
        <v>785</v>
      </c>
      <c r="C32" s="36"/>
      <c r="D32" s="36"/>
      <c r="E32" s="117"/>
      <c r="F32" s="117"/>
      <c r="G32" s="516"/>
      <c r="H32" s="516"/>
      <c r="I32" s="117"/>
      <c r="J32" s="117"/>
      <c r="K32" s="517"/>
      <c r="L32" s="517"/>
      <c r="M32" s="117"/>
      <c r="N32" s="117"/>
      <c r="O32" s="514"/>
      <c r="P32" s="514"/>
      <c r="Q32" s="117"/>
      <c r="R32" s="117"/>
      <c r="S32" s="402"/>
    </row>
    <row r="33" spans="2:19" ht="12.75" customHeight="1">
      <c r="B33" s="28" t="s">
        <v>1010</v>
      </c>
      <c r="C33" s="36"/>
      <c r="D33" s="36"/>
      <c r="E33" s="117"/>
      <c r="F33" s="117"/>
      <c r="G33" s="516"/>
      <c r="H33" s="516"/>
      <c r="I33" s="117"/>
      <c r="J33" s="117"/>
      <c r="K33" s="517"/>
      <c r="L33" s="517"/>
      <c r="M33" s="117"/>
      <c r="N33" s="117"/>
      <c r="O33" s="514"/>
      <c r="P33" s="514"/>
      <c r="Q33" s="117"/>
      <c r="R33" s="117"/>
      <c r="S33" s="402"/>
    </row>
    <row r="34" spans="2:19" ht="12.75" customHeight="1">
      <c r="B34" s="28" t="s">
        <v>496</v>
      </c>
      <c r="C34" s="36">
        <f>C30+1</f>
        <v>119</v>
      </c>
      <c r="D34" s="36"/>
      <c r="E34" s="117"/>
      <c r="F34" s="117"/>
      <c r="G34" s="36">
        <f>G30+1</f>
        <v>147</v>
      </c>
      <c r="H34" s="36"/>
      <c r="I34" s="117"/>
      <c r="J34" s="117"/>
      <c r="K34" s="42">
        <f>K30+1</f>
        <v>174</v>
      </c>
      <c r="L34" s="42"/>
      <c r="M34" s="117"/>
      <c r="N34" s="117"/>
      <c r="O34" s="42">
        <f>O30+1</f>
        <v>201</v>
      </c>
      <c r="P34" s="42"/>
      <c r="Q34" s="117"/>
      <c r="R34" s="117"/>
      <c r="S34" s="402"/>
    </row>
    <row r="35" spans="2:19" ht="12.75" customHeight="1">
      <c r="B35" s="28" t="s">
        <v>497</v>
      </c>
      <c r="C35" s="36">
        <f>C34+1</f>
        <v>120</v>
      </c>
      <c r="D35" s="36"/>
      <c r="E35" s="117"/>
      <c r="F35" s="117"/>
      <c r="G35" s="36">
        <f>G34+1</f>
        <v>148</v>
      </c>
      <c r="H35" s="36"/>
      <c r="I35" s="117"/>
      <c r="J35" s="117"/>
      <c r="K35" s="42">
        <f>K34+1</f>
        <v>175</v>
      </c>
      <c r="L35" s="42"/>
      <c r="M35" s="117"/>
      <c r="N35" s="117"/>
      <c r="O35" s="42">
        <f>O34+1</f>
        <v>202</v>
      </c>
      <c r="P35" s="42"/>
      <c r="Q35" s="117"/>
      <c r="R35" s="117"/>
      <c r="S35" s="402"/>
    </row>
    <row r="36" spans="2:19" ht="12.75" customHeight="1">
      <c r="B36" s="18" t="s">
        <v>498</v>
      </c>
      <c r="C36" s="36"/>
      <c r="D36" s="36"/>
      <c r="E36" s="117"/>
      <c r="F36" s="117"/>
      <c r="G36" s="36"/>
      <c r="H36" s="36"/>
      <c r="I36" s="117"/>
      <c r="J36" s="117"/>
      <c r="K36" s="42"/>
      <c r="L36" s="42"/>
      <c r="M36" s="117"/>
      <c r="N36" s="117"/>
      <c r="O36" s="42"/>
      <c r="P36" s="42"/>
      <c r="Q36" s="117"/>
      <c r="R36" s="117"/>
      <c r="S36" s="402"/>
    </row>
    <row r="37" spans="2:19" ht="12.75" customHeight="1">
      <c r="B37" s="28" t="s">
        <v>776</v>
      </c>
      <c r="C37" s="36">
        <f>C35+1</f>
        <v>121</v>
      </c>
      <c r="D37" s="36"/>
      <c r="E37" s="117"/>
      <c r="F37" s="117"/>
      <c r="G37" s="36">
        <f>G35+1</f>
        <v>149</v>
      </c>
      <c r="H37" s="36"/>
      <c r="I37" s="117"/>
      <c r="J37" s="117"/>
      <c r="K37" s="42">
        <f>K35+1</f>
        <v>176</v>
      </c>
      <c r="L37" s="42"/>
      <c r="M37" s="117"/>
      <c r="N37" s="117"/>
      <c r="O37" s="42">
        <f>O35+1</f>
        <v>203</v>
      </c>
      <c r="P37" s="42"/>
      <c r="Q37" s="117">
        <f aca="true" t="shared" si="0" ref="Q37:Q42">E37+I37-M37</f>
        <v>0</v>
      </c>
      <c r="R37" s="117"/>
      <c r="S37" s="402"/>
    </row>
    <row r="38" spans="2:20" ht="12.75" customHeight="1">
      <c r="B38" s="18" t="s">
        <v>942</v>
      </c>
      <c r="C38" s="36">
        <f>C37+1</f>
        <v>122</v>
      </c>
      <c r="D38" s="36"/>
      <c r="E38" s="117">
        <f>3444045</f>
        <v>3444045</v>
      </c>
      <c r="F38" s="117"/>
      <c r="G38" s="36">
        <f>G37+1</f>
        <v>150</v>
      </c>
      <c r="H38" s="36"/>
      <c r="I38" s="117">
        <f>523732</f>
        <v>523732</v>
      </c>
      <c r="J38" s="117"/>
      <c r="K38" s="42">
        <f>K37+1</f>
        <v>177</v>
      </c>
      <c r="L38" s="42"/>
      <c r="M38" s="117"/>
      <c r="N38" s="117"/>
      <c r="O38" s="42">
        <f>O37+1</f>
        <v>204</v>
      </c>
      <c r="P38" s="42"/>
      <c r="Q38" s="117">
        <f t="shared" si="0"/>
        <v>3967777</v>
      </c>
      <c r="R38" s="117"/>
      <c r="S38" s="402"/>
      <c r="T38" s="27"/>
    </row>
    <row r="39" spans="2:19" ht="12.75" customHeight="1">
      <c r="B39" s="1" t="s">
        <v>1013</v>
      </c>
      <c r="C39" s="36">
        <f>C38+1</f>
        <v>123</v>
      </c>
      <c r="D39" s="36"/>
      <c r="E39" s="228"/>
      <c r="F39" s="228"/>
      <c r="G39" s="36">
        <f>G38+1</f>
        <v>151</v>
      </c>
      <c r="H39" s="36"/>
      <c r="I39" s="117"/>
      <c r="J39" s="117"/>
      <c r="K39" s="42">
        <f>K38+1</f>
        <v>178</v>
      </c>
      <c r="L39" s="42"/>
      <c r="M39" s="117"/>
      <c r="N39" s="117"/>
      <c r="O39" s="42">
        <f>O38+1</f>
        <v>205</v>
      </c>
      <c r="P39" s="42"/>
      <c r="Q39" s="117">
        <f t="shared" si="0"/>
        <v>0</v>
      </c>
      <c r="R39" s="117"/>
      <c r="S39" s="402"/>
    </row>
    <row r="40" spans="2:19" ht="12.75" customHeight="1">
      <c r="B40" s="18" t="s">
        <v>777</v>
      </c>
      <c r="C40" s="36">
        <f>C39+1</f>
        <v>124</v>
      </c>
      <c r="D40" s="36"/>
      <c r="E40" s="228">
        <v>650528</v>
      </c>
      <c r="F40" s="228"/>
      <c r="G40" s="36">
        <f>+G39+1</f>
        <v>152</v>
      </c>
      <c r="H40" s="36"/>
      <c r="I40" s="117">
        <v>45387</v>
      </c>
      <c r="J40" s="117"/>
      <c r="K40" s="42">
        <f>+K39+1</f>
        <v>179</v>
      </c>
      <c r="L40" s="42"/>
      <c r="M40" s="117"/>
      <c r="N40" s="117"/>
      <c r="O40" s="42">
        <f>+O39+1</f>
        <v>206</v>
      </c>
      <c r="P40" s="42"/>
      <c r="Q40" s="117">
        <f t="shared" si="0"/>
        <v>695915</v>
      </c>
      <c r="R40" s="117"/>
      <c r="S40" s="402"/>
    </row>
    <row r="41" spans="2:19" ht="12.75" customHeight="1">
      <c r="B41" s="18" t="s">
        <v>778</v>
      </c>
      <c r="C41" s="36">
        <f>C40+1</f>
        <v>125</v>
      </c>
      <c r="D41" s="36"/>
      <c r="E41" s="228">
        <v>27332</v>
      </c>
      <c r="F41" s="228"/>
      <c r="G41" s="36">
        <f>+G40+1</f>
        <v>153</v>
      </c>
      <c r="H41" s="36"/>
      <c r="I41" s="117">
        <v>5797</v>
      </c>
      <c r="J41" s="117"/>
      <c r="K41" s="42">
        <f>+K40+1</f>
        <v>180</v>
      </c>
      <c r="L41" s="42"/>
      <c r="M41" s="117"/>
      <c r="N41" s="117"/>
      <c r="O41" s="42">
        <f>+O40+1</f>
        <v>207</v>
      </c>
      <c r="P41" s="42"/>
      <c r="Q41" s="117">
        <f t="shared" si="0"/>
        <v>33129</v>
      </c>
      <c r="R41" s="117"/>
      <c r="S41" s="402"/>
    </row>
    <row r="42" spans="1:19" ht="12.75" customHeight="1">
      <c r="A42" s="521"/>
      <c r="B42" s="18" t="s">
        <v>779</v>
      </c>
      <c r="C42" s="36">
        <f>C41+1</f>
        <v>126</v>
      </c>
      <c r="D42" s="36"/>
      <c r="E42" s="228">
        <v>15089</v>
      </c>
      <c r="F42" s="228"/>
      <c r="G42" s="36">
        <f>+G41+1</f>
        <v>154</v>
      </c>
      <c r="H42" s="36"/>
      <c r="I42" s="117">
        <v>38968</v>
      </c>
      <c r="J42" s="117"/>
      <c r="K42" s="42">
        <f>+K41+1</f>
        <v>181</v>
      </c>
      <c r="L42" s="42"/>
      <c r="M42" s="117"/>
      <c r="N42" s="117"/>
      <c r="O42" s="42">
        <f>+O41+1</f>
        <v>208</v>
      </c>
      <c r="P42" s="42"/>
      <c r="Q42" s="117">
        <f t="shared" si="0"/>
        <v>54057</v>
      </c>
      <c r="R42" s="117"/>
      <c r="S42" s="402"/>
    </row>
    <row r="43" spans="1:19" ht="12.75" customHeight="1">
      <c r="A43" s="521"/>
      <c r="B43" s="18" t="s">
        <v>1356</v>
      </c>
      <c r="C43" s="36"/>
      <c r="D43" s="36"/>
      <c r="E43" s="228"/>
      <c r="F43" s="228"/>
      <c r="G43" s="36"/>
      <c r="H43" s="36"/>
      <c r="I43" s="117"/>
      <c r="J43" s="117"/>
      <c r="K43" s="42"/>
      <c r="L43" s="42"/>
      <c r="M43" s="117"/>
      <c r="N43" s="117"/>
      <c r="O43" s="42"/>
      <c r="P43" s="42"/>
      <c r="Q43" s="117"/>
      <c r="R43" s="117"/>
      <c r="S43" s="402"/>
    </row>
    <row r="44" spans="2:19" ht="12.75" customHeight="1">
      <c r="B44" s="18" t="s">
        <v>1357</v>
      </c>
      <c r="C44" s="36">
        <f>C42+1</f>
        <v>127</v>
      </c>
      <c r="D44" s="36"/>
      <c r="E44" s="228">
        <f>534491-3756</f>
        <v>530735</v>
      </c>
      <c r="F44" s="228"/>
      <c r="G44" s="36">
        <f>+G42+1</f>
        <v>155</v>
      </c>
      <c r="H44" s="36"/>
      <c r="I44" s="117">
        <f>57357-832</f>
        <v>56525</v>
      </c>
      <c r="J44" s="117"/>
      <c r="K44" s="42">
        <f>+K42+1</f>
        <v>182</v>
      </c>
      <c r="L44" s="42"/>
      <c r="M44" s="117">
        <v>1016</v>
      </c>
      <c r="N44" s="117"/>
      <c r="O44" s="42">
        <f>+O42+1</f>
        <v>209</v>
      </c>
      <c r="P44" s="42"/>
      <c r="Q44" s="117">
        <f aca="true" t="shared" si="1" ref="Q44:Q49">E44+I44-M44</f>
        <v>586244</v>
      </c>
      <c r="R44" s="117"/>
      <c r="S44" s="402"/>
    </row>
    <row r="45" spans="2:20" ht="12.75" customHeight="1">
      <c r="B45" s="18" t="s">
        <v>781</v>
      </c>
      <c r="C45" s="36"/>
      <c r="D45" s="36"/>
      <c r="E45" s="228"/>
      <c r="F45" s="228"/>
      <c r="G45" s="36"/>
      <c r="H45" s="36"/>
      <c r="I45" s="117"/>
      <c r="J45" s="117"/>
      <c r="K45" s="42"/>
      <c r="L45" s="42"/>
      <c r="M45" s="117"/>
      <c r="N45" s="117"/>
      <c r="O45" s="42"/>
      <c r="P45" s="42"/>
      <c r="Q45" s="117">
        <f t="shared" si="1"/>
        <v>0</v>
      </c>
      <c r="R45" s="117"/>
      <c r="S45" s="402"/>
      <c r="T45" s="27"/>
    </row>
    <row r="46" spans="2:19" ht="12.75" customHeight="1">
      <c r="B46" s="18" t="s">
        <v>782</v>
      </c>
      <c r="C46" s="36">
        <f>C44+1</f>
        <v>128</v>
      </c>
      <c r="D46" s="36"/>
      <c r="E46" s="117">
        <v>58360</v>
      </c>
      <c r="F46" s="117"/>
      <c r="G46" s="36">
        <f>+G44+1</f>
        <v>156</v>
      </c>
      <c r="H46" s="36"/>
      <c r="I46" s="117">
        <v>31477</v>
      </c>
      <c r="J46" s="117"/>
      <c r="K46" s="42">
        <f>+K44+1</f>
        <v>183</v>
      </c>
      <c r="L46" s="42"/>
      <c r="M46" s="117"/>
      <c r="N46" s="117"/>
      <c r="O46" s="42">
        <f>+O44+1</f>
        <v>210</v>
      </c>
      <c r="P46" s="42"/>
      <c r="Q46" s="117">
        <f t="shared" si="1"/>
        <v>89837</v>
      </c>
      <c r="R46" s="117"/>
      <c r="S46" s="402"/>
    </row>
    <row r="47" spans="2:19" ht="12.75" customHeight="1">
      <c r="B47" s="18" t="s">
        <v>680</v>
      </c>
      <c r="C47" s="36">
        <f>C46+1</f>
        <v>129</v>
      </c>
      <c r="D47" s="36"/>
      <c r="E47" s="116"/>
      <c r="F47" s="117"/>
      <c r="G47" s="36">
        <f>+G46+1</f>
        <v>157</v>
      </c>
      <c r="H47" s="36"/>
      <c r="I47" s="116"/>
      <c r="J47" s="117"/>
      <c r="K47" s="42">
        <f>K46+1</f>
        <v>184</v>
      </c>
      <c r="L47" s="42"/>
      <c r="M47" s="116"/>
      <c r="N47" s="117"/>
      <c r="O47" s="42">
        <f>O46+1</f>
        <v>211</v>
      </c>
      <c r="P47" s="42"/>
      <c r="Q47" s="116">
        <f t="shared" si="1"/>
        <v>0</v>
      </c>
      <c r="R47" s="117"/>
      <c r="S47" s="402"/>
    </row>
    <row r="48" spans="2:19" ht="12.75" customHeight="1">
      <c r="B48" s="18"/>
      <c r="C48" s="36"/>
      <c r="D48" s="36"/>
      <c r="E48" s="117"/>
      <c r="F48" s="117"/>
      <c r="G48" s="36"/>
      <c r="H48" s="36"/>
      <c r="I48" s="117"/>
      <c r="J48" s="117"/>
      <c r="K48" s="42"/>
      <c r="L48" s="42"/>
      <c r="M48" s="117"/>
      <c r="N48" s="117"/>
      <c r="O48" s="42"/>
      <c r="P48" s="42"/>
      <c r="Q48" s="117">
        <f t="shared" si="1"/>
        <v>0</v>
      </c>
      <c r="R48" s="117"/>
      <c r="S48" s="402"/>
    </row>
    <row r="49" spans="2:19" ht="12.75" customHeight="1" thickBot="1">
      <c r="B49" s="18"/>
      <c r="C49" s="36">
        <f>C47+1</f>
        <v>130</v>
      </c>
      <c r="D49" s="36"/>
      <c r="E49" s="116">
        <f>SUM(E34:E48)</f>
        <v>4726089</v>
      </c>
      <c r="F49" s="117"/>
      <c r="G49" s="36">
        <f>+G47+1</f>
        <v>158</v>
      </c>
      <c r="H49" s="36"/>
      <c r="I49" s="430">
        <f>SUM(I34:I48)</f>
        <v>701886</v>
      </c>
      <c r="J49" s="117"/>
      <c r="K49" s="42">
        <f>+K47+1</f>
        <v>185</v>
      </c>
      <c r="L49" s="42"/>
      <c r="M49" s="430">
        <f>SUM(M34:M48)</f>
        <v>1016</v>
      </c>
      <c r="N49" s="117"/>
      <c r="O49" s="42">
        <f>+O47+1</f>
        <v>212</v>
      </c>
      <c r="P49" s="42"/>
      <c r="Q49" s="116">
        <f t="shared" si="1"/>
        <v>5426959</v>
      </c>
      <c r="R49" s="117"/>
      <c r="S49" s="402"/>
    </row>
    <row r="50" spans="3:19" ht="9" customHeight="1">
      <c r="C50" s="21"/>
      <c r="D50" s="21"/>
      <c r="E50" s="228"/>
      <c r="F50" s="228"/>
      <c r="G50" s="511"/>
      <c r="H50" s="511"/>
      <c r="I50" s="228"/>
      <c r="J50" s="228"/>
      <c r="K50" s="511"/>
      <c r="L50" s="511"/>
      <c r="M50" s="117"/>
      <c r="N50" s="117"/>
      <c r="Q50" s="117"/>
      <c r="R50" s="117"/>
      <c r="S50" s="402"/>
    </row>
    <row r="51" spans="2:19" ht="12.75" customHeight="1" thickBot="1">
      <c r="B51" s="4" t="s">
        <v>786</v>
      </c>
      <c r="C51" s="21">
        <f>C49+1</f>
        <v>131</v>
      </c>
      <c r="D51" s="21"/>
      <c r="E51" s="430">
        <f>E30-E49</f>
        <v>14653573</v>
      </c>
      <c r="F51" s="117"/>
      <c r="G51" s="205"/>
      <c r="H51" s="205"/>
      <c r="I51" s="228"/>
      <c r="J51" s="228"/>
      <c r="M51" s="117"/>
      <c r="N51" s="117"/>
      <c r="O51" s="39">
        <f>O49+1</f>
        <v>213</v>
      </c>
      <c r="Q51" s="430">
        <f>Q30-Q49</f>
        <v>14992384</v>
      </c>
      <c r="R51" s="117"/>
      <c r="S51" s="421"/>
    </row>
    <row r="52" spans="2:19" ht="12.75" customHeight="1">
      <c r="B52" s="4"/>
      <c r="C52" s="21"/>
      <c r="D52" s="21"/>
      <c r="E52" s="117"/>
      <c r="F52" s="117"/>
      <c r="G52" s="205"/>
      <c r="H52" s="205"/>
      <c r="I52" s="228"/>
      <c r="J52" s="228"/>
      <c r="M52" s="117"/>
      <c r="N52" s="117"/>
      <c r="Q52" s="117"/>
      <c r="R52" s="117"/>
      <c r="S52" s="421"/>
    </row>
    <row r="53" spans="2:19" ht="12.75" customHeight="1">
      <c r="B53" s="28" t="s">
        <v>1358</v>
      </c>
      <c r="C53" s="21"/>
      <c r="D53" s="21"/>
      <c r="E53" s="117"/>
      <c r="F53" s="117"/>
      <c r="G53" s="205"/>
      <c r="H53" s="205"/>
      <c r="I53" s="228"/>
      <c r="J53" s="228"/>
      <c r="M53" s="117"/>
      <c r="N53" s="117"/>
      <c r="Q53" s="117"/>
      <c r="R53" s="117"/>
      <c r="S53" s="421"/>
    </row>
    <row r="54" spans="2:19" ht="12.75" customHeight="1">
      <c r="B54" s="30" t="s">
        <v>980</v>
      </c>
      <c r="C54" s="21"/>
      <c r="D54" s="21"/>
      <c r="E54" s="117"/>
      <c r="F54" s="117"/>
      <c r="G54" s="205"/>
      <c r="H54" s="205"/>
      <c r="I54" s="228"/>
      <c r="J54" s="228"/>
      <c r="M54" s="117"/>
      <c r="N54" s="117"/>
      <c r="Q54" s="117"/>
      <c r="R54" s="117"/>
      <c r="S54" s="421"/>
    </row>
    <row r="55" spans="2:19" ht="12.75" customHeight="1">
      <c r="B55" s="30" t="s">
        <v>1359</v>
      </c>
      <c r="C55" s="36"/>
      <c r="D55" s="36"/>
      <c r="E55" s="117"/>
      <c r="F55" s="117"/>
      <c r="G55" s="522"/>
      <c r="H55" s="522"/>
      <c r="I55" s="117"/>
      <c r="J55" s="117"/>
      <c r="K55" s="522"/>
      <c r="L55" s="522"/>
      <c r="M55" s="117"/>
      <c r="N55" s="117"/>
      <c r="O55" s="36"/>
      <c r="P55" s="36"/>
      <c r="Q55" s="117"/>
      <c r="R55" s="117"/>
      <c r="S55" s="421"/>
    </row>
    <row r="56" spans="2:19" ht="12.75" customHeight="1" thickBot="1">
      <c r="B56" s="30" t="s">
        <v>787</v>
      </c>
      <c r="C56" s="21">
        <f>O51+1</f>
        <v>214</v>
      </c>
      <c r="D56" s="21"/>
      <c r="E56" s="117"/>
      <c r="F56" s="117"/>
      <c r="G56" s="523">
        <f>C58+1</f>
        <v>217</v>
      </c>
      <c r="H56" s="523"/>
      <c r="I56" s="430"/>
      <c r="J56" s="117"/>
      <c r="K56" s="523">
        <f>G57+1</f>
        <v>219</v>
      </c>
      <c r="L56" s="523"/>
      <c r="M56" s="430"/>
      <c r="N56" s="117"/>
      <c r="O56" s="21">
        <f>K57+1</f>
        <v>221</v>
      </c>
      <c r="P56" s="21"/>
      <c r="Q56" s="117"/>
      <c r="R56" s="117"/>
      <c r="S56" s="421"/>
    </row>
    <row r="57" spans="2:19" ht="12.75" customHeight="1" thickBot="1">
      <c r="B57" s="30" t="s">
        <v>558</v>
      </c>
      <c r="C57" s="21">
        <f>C56+1</f>
        <v>215</v>
      </c>
      <c r="D57" s="162" t="s">
        <v>666</v>
      </c>
      <c r="E57" s="116"/>
      <c r="F57" s="130" t="s">
        <v>667</v>
      </c>
      <c r="G57" s="523">
        <f>G56+1</f>
        <v>218</v>
      </c>
      <c r="H57" s="162" t="s">
        <v>666</v>
      </c>
      <c r="I57" s="430"/>
      <c r="J57" s="130" t="s">
        <v>667</v>
      </c>
      <c r="K57" s="523">
        <f>K56+1</f>
        <v>220</v>
      </c>
      <c r="L57" s="162" t="s">
        <v>666</v>
      </c>
      <c r="M57" s="430"/>
      <c r="N57" s="130" t="s">
        <v>667</v>
      </c>
      <c r="O57" s="21">
        <f>O56+1</f>
        <v>222</v>
      </c>
      <c r="P57" s="162" t="s">
        <v>666</v>
      </c>
      <c r="Q57" s="116"/>
      <c r="R57" s="130" t="s">
        <v>667</v>
      </c>
      <c r="S57" s="421"/>
    </row>
    <row r="58" spans="2:19" ht="12.75" customHeight="1" thickBot="1">
      <c r="B58" s="30" t="s">
        <v>559</v>
      </c>
      <c r="C58" s="21">
        <f>C57+1</f>
        <v>216</v>
      </c>
      <c r="D58" s="21"/>
      <c r="E58" s="430"/>
      <c r="F58" s="117"/>
      <c r="G58" s="523"/>
      <c r="H58" s="523"/>
      <c r="I58" s="117"/>
      <c r="J58" s="117"/>
      <c r="K58" s="523"/>
      <c r="L58" s="523"/>
      <c r="M58" s="117"/>
      <c r="N58" s="117"/>
      <c r="O58" s="21">
        <f>O57+1</f>
        <v>223</v>
      </c>
      <c r="P58" s="21"/>
      <c r="Q58" s="165"/>
      <c r="R58" s="117"/>
      <c r="S58" s="421"/>
    </row>
    <row r="59" spans="2:19" ht="12.75" customHeight="1" thickBot="1">
      <c r="B59" s="247"/>
      <c r="C59" s="408"/>
      <c r="D59" s="408"/>
      <c r="E59" s="524"/>
      <c r="F59" s="524"/>
      <c r="G59" s="525"/>
      <c r="H59" s="525"/>
      <c r="I59" s="526"/>
      <c r="J59" s="526"/>
      <c r="K59" s="525"/>
      <c r="L59" s="525"/>
      <c r="M59" s="526"/>
      <c r="N59" s="526"/>
      <c r="O59" s="408"/>
      <c r="P59" s="408"/>
      <c r="Q59" s="526"/>
      <c r="R59" s="1149"/>
      <c r="S59" s="421"/>
    </row>
    <row r="60" spans="2:23" ht="12.75" customHeight="1">
      <c r="B60" s="4" t="s">
        <v>662</v>
      </c>
      <c r="C60" s="18"/>
      <c r="D60" s="18"/>
      <c r="E60" s="28"/>
      <c r="F60" s="28"/>
      <c r="G60" s="18"/>
      <c r="H60" s="18"/>
      <c r="I60" s="36"/>
      <c r="J60" s="36"/>
      <c r="K60" s="511"/>
      <c r="L60" s="511"/>
      <c r="M60" s="18"/>
      <c r="N60" s="18"/>
      <c r="O60" s="42"/>
      <c r="P60" s="42"/>
      <c r="W60" s="402"/>
    </row>
    <row r="61" spans="2:31" ht="12.75" customHeight="1" thickBot="1">
      <c r="B61" s="527"/>
      <c r="C61" s="14"/>
      <c r="D61" s="14"/>
      <c r="E61" s="331"/>
      <c r="F61" s="331"/>
      <c r="G61" s="14"/>
      <c r="H61" s="14"/>
      <c r="I61" s="408"/>
      <c r="J61" s="408"/>
      <c r="K61" s="510"/>
      <c r="L61" s="510"/>
      <c r="M61" s="14"/>
      <c r="N61" s="14"/>
      <c r="O61" s="119"/>
      <c r="P61" s="119"/>
      <c r="Q61" s="14"/>
      <c r="R61" s="18"/>
      <c r="S61" s="18"/>
      <c r="T61" s="18"/>
      <c r="U61" s="18"/>
      <c r="V61" s="18"/>
      <c r="W61" s="402"/>
      <c r="X61" s="18"/>
      <c r="Y61" s="18"/>
      <c r="Z61" s="18"/>
      <c r="AA61" s="18"/>
      <c r="AB61" s="18"/>
      <c r="AC61" s="18"/>
      <c r="AD61" s="18"/>
      <c r="AE61" s="18"/>
    </row>
    <row r="62" spans="19:31" ht="12.75">
      <c r="S62" s="18"/>
      <c r="T62" s="18"/>
      <c r="U62" s="18"/>
      <c r="V62" s="18"/>
      <c r="W62" s="18"/>
      <c r="X62" s="18"/>
      <c r="Y62" s="18"/>
      <c r="Z62" s="18"/>
      <c r="AA62" s="18"/>
      <c r="AB62" s="18"/>
      <c r="AC62" s="18"/>
      <c r="AD62" s="18"/>
      <c r="AE62" s="18"/>
    </row>
    <row r="63" spans="19:31" ht="12.75">
      <c r="S63" s="18"/>
      <c r="T63" s="18"/>
      <c r="U63" s="18"/>
      <c r="V63" s="18"/>
      <c r="W63" s="18"/>
      <c r="X63" s="18"/>
      <c r="Y63" s="18"/>
      <c r="Z63" s="18"/>
      <c r="AA63" s="18"/>
      <c r="AB63" s="18"/>
      <c r="AC63" s="18"/>
      <c r="AD63" s="18"/>
      <c r="AE63" s="18"/>
    </row>
  </sheetData>
  <sheetProtection/>
  <mergeCells count="2">
    <mergeCell ref="A3:Q3"/>
    <mergeCell ref="A4:Q4"/>
  </mergeCells>
  <printOptions/>
  <pageMargins left="0.3937007874015748" right="0.1968503937007874" top="0.5905511811023623" bottom="0.3937007874015748" header="0.5905511811023623" footer="0.3937007874015748"/>
  <pageSetup horizontalDpi="600" verticalDpi="600" orientation="portrait" scale="85" r:id="rId1"/>
  <headerFooter alignWithMargins="0">
    <oddHeader>&amp;L&amp;9Organisme ________________________________________&amp;R&amp;9Code géographique ____________</oddHeader>
    <oddFooter>&amp;LS22-7</oddFooter>
  </headerFooter>
</worksheet>
</file>

<file path=xl/worksheets/sheet26.xml><?xml version="1.0" encoding="utf-8"?>
<worksheet xmlns="http://schemas.openxmlformats.org/spreadsheetml/2006/main" xmlns:r="http://schemas.openxmlformats.org/officeDocument/2006/relationships">
  <sheetPr codeName="Feuil40"/>
  <dimension ref="A2:L49"/>
  <sheetViews>
    <sheetView zoomScalePageLayoutView="0" workbookViewId="0" topLeftCell="A4">
      <selection activeCell="B24" sqref="B24"/>
    </sheetView>
  </sheetViews>
  <sheetFormatPr defaultColWidth="11.421875" defaultRowHeight="12.75"/>
  <cols>
    <col min="1" max="1" width="3.140625" style="1" customWidth="1"/>
    <col min="2" max="4" width="11.421875" style="1" customWidth="1"/>
    <col min="5" max="5" width="8.421875" style="1" customWidth="1"/>
    <col min="6" max="6" width="2.7109375" style="1" customWidth="1"/>
    <col min="7" max="7" width="2.8515625" style="1" customWidth="1"/>
    <col min="8" max="8" width="2.7109375" style="1" customWidth="1"/>
    <col min="9" max="9" width="15.7109375" style="1" customWidth="1"/>
    <col min="10" max="10" width="2.7109375" style="1" customWidth="1"/>
    <col min="11" max="11" width="15.7109375" style="1" customWidth="1"/>
    <col min="12" max="12" width="2.7109375" style="1" customWidth="1"/>
    <col min="13" max="16384" width="11.421875" style="1" customWidth="1"/>
  </cols>
  <sheetData>
    <row r="2" spans="1:11" ht="12.75">
      <c r="A2" s="62"/>
      <c r="B2" s="415"/>
      <c r="C2" s="416"/>
      <c r="D2" s="416"/>
      <c r="E2" s="63"/>
      <c r="F2" s="63"/>
      <c r="G2" s="417"/>
      <c r="H2" s="417"/>
      <c r="I2" s="64"/>
      <c r="J2" s="64"/>
      <c r="K2" s="217"/>
    </row>
    <row r="3" spans="1:11" ht="12.75">
      <c r="A3" s="63"/>
      <c r="B3" s="67" t="s">
        <v>122</v>
      </c>
      <c r="C3" s="63"/>
      <c r="D3" s="63"/>
      <c r="E3" s="63"/>
      <c r="F3" s="63"/>
      <c r="G3" s="394"/>
      <c r="H3" s="394"/>
      <c r="I3" s="64"/>
      <c r="J3" s="63"/>
      <c r="K3" s="217"/>
    </row>
    <row r="4" spans="1:11" ht="12.75">
      <c r="A4" s="63"/>
      <c r="B4" s="67" t="s">
        <v>1047</v>
      </c>
      <c r="C4" s="63"/>
      <c r="D4" s="63"/>
      <c r="E4" s="63"/>
      <c r="F4" s="63"/>
      <c r="G4" s="394"/>
      <c r="H4" s="394"/>
      <c r="I4" s="64"/>
      <c r="J4" s="63"/>
      <c r="K4" s="217"/>
    </row>
    <row r="5" spans="3:11" ht="12.75">
      <c r="C5" s="403"/>
      <c r="I5" s="418"/>
      <c r="J5" s="418"/>
      <c r="K5" s="418"/>
    </row>
    <row r="6" spans="2:11" ht="12.75" customHeight="1" thickBot="1">
      <c r="B6" s="14"/>
      <c r="C6" s="407"/>
      <c r="D6" s="14"/>
      <c r="E6" s="331"/>
      <c r="F6" s="331"/>
      <c r="G6" s="331"/>
      <c r="H6" s="331"/>
      <c r="I6" s="332" t="s">
        <v>1048</v>
      </c>
      <c r="J6" s="332"/>
      <c r="K6" s="332" t="s">
        <v>1049</v>
      </c>
    </row>
    <row r="7" spans="2:11" ht="12.75">
      <c r="B7" s="18"/>
      <c r="C7" s="333"/>
      <c r="D7" s="18"/>
      <c r="E7" s="18"/>
      <c r="F7" s="18"/>
      <c r="G7" s="36"/>
      <c r="H7" s="36"/>
      <c r="I7" s="419"/>
      <c r="J7" s="419"/>
      <c r="K7" s="387"/>
    </row>
    <row r="8" spans="1:12" ht="12.75">
      <c r="A8" s="20" t="s">
        <v>812</v>
      </c>
      <c r="B8" s="48" t="s">
        <v>1058</v>
      </c>
      <c r="C8" s="333"/>
      <c r="D8" s="18"/>
      <c r="E8" s="18"/>
      <c r="F8" s="18"/>
      <c r="G8" s="21"/>
      <c r="H8" s="21"/>
      <c r="I8" s="420"/>
      <c r="J8" s="420"/>
      <c r="K8" s="421"/>
      <c r="L8" s="402"/>
    </row>
    <row r="9" spans="2:12" ht="12.75">
      <c r="B9" s="18" t="s">
        <v>764</v>
      </c>
      <c r="C9" s="333"/>
      <c r="D9" s="18"/>
      <c r="E9" s="18"/>
      <c r="F9" s="18"/>
      <c r="G9" s="124">
        <f>'S22-7  Note 13'!O58+1</f>
        <v>224</v>
      </c>
      <c r="H9" s="124"/>
      <c r="I9" s="117"/>
      <c r="J9" s="420"/>
      <c r="K9" s="422"/>
      <c r="L9" s="402"/>
    </row>
    <row r="10" spans="2:12" ht="12.75">
      <c r="B10" s="18" t="s">
        <v>765</v>
      </c>
      <c r="C10" s="333"/>
      <c r="D10" s="18"/>
      <c r="E10" s="18"/>
      <c r="F10" s="18"/>
      <c r="G10" s="282">
        <f>G9+1</f>
        <v>225</v>
      </c>
      <c r="H10" s="282"/>
      <c r="I10" s="117"/>
      <c r="J10" s="420"/>
      <c r="K10" s="422"/>
      <c r="L10" s="402"/>
    </row>
    <row r="11" spans="2:12" ht="12.75">
      <c r="B11" s="45" t="s">
        <v>680</v>
      </c>
      <c r="C11" s="423"/>
      <c r="D11" s="45"/>
      <c r="E11" s="45"/>
      <c r="F11" s="45"/>
      <c r="G11" s="283">
        <f>G10+1</f>
        <v>226</v>
      </c>
      <c r="H11" s="283"/>
      <c r="I11" s="116"/>
      <c r="J11" s="424"/>
      <c r="K11" s="425"/>
      <c r="L11" s="402"/>
    </row>
    <row r="12" spans="2:12" ht="12.75">
      <c r="B12" s="32"/>
      <c r="C12" s="426"/>
      <c r="D12" s="32"/>
      <c r="E12" s="32"/>
      <c r="F12" s="32"/>
      <c r="G12" s="427">
        <f>G11+1</f>
        <v>227</v>
      </c>
      <c r="H12" s="33"/>
      <c r="I12" s="245"/>
      <c r="J12" s="428"/>
      <c r="K12" s="429"/>
      <c r="L12" s="402"/>
    </row>
    <row r="13" spans="2:12" ht="12.75">
      <c r="B13" s="18"/>
      <c r="C13" s="333"/>
      <c r="D13" s="18"/>
      <c r="E13" s="18"/>
      <c r="F13" s="18"/>
      <c r="G13" s="282"/>
      <c r="H13" s="36"/>
      <c r="I13" s="117"/>
      <c r="J13" s="420"/>
      <c r="K13" s="422"/>
      <c r="L13" s="402"/>
    </row>
    <row r="14" spans="2:12" ht="12.75">
      <c r="B14" s="126" t="s">
        <v>123</v>
      </c>
      <c r="C14" s="373"/>
      <c r="D14" s="126"/>
      <c r="E14" s="126"/>
      <c r="F14" s="18"/>
      <c r="G14" s="282">
        <f>G12+1</f>
        <v>228</v>
      </c>
      <c r="H14" s="282"/>
      <c r="I14" s="117"/>
      <c r="J14" s="420"/>
      <c r="K14" s="117"/>
      <c r="L14" s="402"/>
    </row>
    <row r="15" spans="2:12" ht="12.75">
      <c r="B15" s="18" t="s">
        <v>499</v>
      </c>
      <c r="C15" s="333"/>
      <c r="D15" s="18"/>
      <c r="E15" s="18"/>
      <c r="F15" s="18"/>
      <c r="G15" s="282"/>
      <c r="H15" s="282"/>
      <c r="I15" s="117"/>
      <c r="J15" s="420"/>
      <c r="K15" s="117"/>
      <c r="L15" s="402"/>
    </row>
    <row r="16" spans="2:12" ht="13.5" thickBot="1">
      <c r="B16" s="14" t="s">
        <v>557</v>
      </c>
      <c r="C16" s="407"/>
      <c r="D16" s="14"/>
      <c r="E16" s="14"/>
      <c r="F16" s="14"/>
      <c r="G16" s="284">
        <f>G14+1</f>
        <v>229</v>
      </c>
      <c r="H16" s="284"/>
      <c r="I16" s="430"/>
      <c r="J16" s="431"/>
      <c r="K16" s="430"/>
      <c r="L16" s="402"/>
    </row>
    <row r="17" spans="2:12" ht="12.75">
      <c r="B17" s="4" t="s">
        <v>662</v>
      </c>
      <c r="C17" s="18"/>
      <c r="D17" s="18"/>
      <c r="E17" s="18"/>
      <c r="F17" s="18"/>
      <c r="G17" s="36"/>
      <c r="H17" s="36"/>
      <c r="I17" s="117"/>
      <c r="J17" s="432"/>
      <c r="K17" s="422"/>
      <c r="L17" s="402"/>
    </row>
    <row r="18" spans="2:12" ht="13.5" thickBot="1">
      <c r="B18" s="433"/>
      <c r="C18" s="14"/>
      <c r="D18" s="14"/>
      <c r="E18" s="14"/>
      <c r="F18" s="14"/>
      <c r="G18" s="408"/>
      <c r="H18" s="408"/>
      <c r="I18" s="430"/>
      <c r="J18" s="434"/>
      <c r="K18" s="430"/>
      <c r="L18" s="402"/>
    </row>
    <row r="19" spans="2:12" ht="12.75">
      <c r="B19" s="435"/>
      <c r="C19" s="18"/>
      <c r="D19" s="18"/>
      <c r="E19" s="18"/>
      <c r="F19" s="18"/>
      <c r="G19" s="36"/>
      <c r="H19" s="36"/>
      <c r="I19" s="436"/>
      <c r="J19" s="432"/>
      <c r="K19" s="437"/>
      <c r="L19" s="402"/>
    </row>
    <row r="20" spans="1:11" ht="12.75">
      <c r="A20" s="20" t="s">
        <v>500</v>
      </c>
      <c r="B20" s="48" t="s">
        <v>581</v>
      </c>
      <c r="C20" s="333"/>
      <c r="D20" s="18"/>
      <c r="E20" s="18"/>
      <c r="F20" s="18"/>
      <c r="G20" s="282"/>
      <c r="H20" s="282"/>
      <c r="I20" s="340"/>
      <c r="J20" s="419"/>
      <c r="K20" s="340"/>
    </row>
    <row r="21" spans="2:12" ht="12.75">
      <c r="B21" s="18" t="s">
        <v>503</v>
      </c>
      <c r="C21" s="333"/>
      <c r="D21" s="18"/>
      <c r="E21" s="18"/>
      <c r="F21" s="18"/>
      <c r="G21" s="282">
        <f>G16+1</f>
        <v>230</v>
      </c>
      <c r="H21" s="282"/>
      <c r="I21" s="117">
        <v>55293</v>
      </c>
      <c r="J21" s="420"/>
      <c r="K21" s="422">
        <v>25693</v>
      </c>
      <c r="L21" s="402"/>
    </row>
    <row r="22" spans="2:12" ht="12.75">
      <c r="B22" s="126" t="s">
        <v>504</v>
      </c>
      <c r="C22" s="333"/>
      <c r="D22" s="18"/>
      <c r="E22" s="18"/>
      <c r="F22" s="18"/>
      <c r="G22" s="282"/>
      <c r="H22" s="282"/>
      <c r="I22" s="117"/>
      <c r="J22" s="420"/>
      <c r="K22" s="117"/>
      <c r="L22" s="402"/>
    </row>
    <row r="23" spans="2:12" ht="12.75">
      <c r="B23" s="18" t="s">
        <v>907</v>
      </c>
      <c r="C23" s="438"/>
      <c r="D23" s="18"/>
      <c r="E23" s="18"/>
      <c r="F23" s="18"/>
      <c r="G23" s="282">
        <f>G21+1</f>
        <v>231</v>
      </c>
      <c r="H23" s="282"/>
      <c r="I23" s="117"/>
      <c r="J23" s="420"/>
      <c r="K23" s="422"/>
      <c r="L23" s="402"/>
    </row>
    <row r="24" spans="2:12" ht="12.75">
      <c r="B24" s="45" t="s">
        <v>501</v>
      </c>
      <c r="C24" s="439"/>
      <c r="D24" s="45"/>
      <c r="E24" s="45"/>
      <c r="F24" s="45"/>
      <c r="G24" s="283">
        <f>G23+1</f>
        <v>232</v>
      </c>
      <c r="H24" s="283"/>
      <c r="I24" s="116"/>
      <c r="J24" s="424"/>
      <c r="K24" s="425"/>
      <c r="L24" s="402"/>
    </row>
    <row r="25" spans="2:12" ht="12.75">
      <c r="B25" s="18"/>
      <c r="C25" s="438"/>
      <c r="D25" s="18"/>
      <c r="E25" s="18"/>
      <c r="F25" s="18"/>
      <c r="G25" s="282"/>
      <c r="H25" s="282"/>
      <c r="I25" s="117"/>
      <c r="J25" s="420"/>
      <c r="K25" s="422"/>
      <c r="L25" s="402"/>
    </row>
    <row r="26" spans="2:12" ht="13.5" thickBot="1">
      <c r="B26" s="14"/>
      <c r="C26" s="407"/>
      <c r="D26" s="14"/>
      <c r="E26" s="14"/>
      <c r="F26" s="14"/>
      <c r="G26" s="284">
        <f>G24+1</f>
        <v>233</v>
      </c>
      <c r="H26" s="284"/>
      <c r="I26" s="430">
        <f>SUM(I21:I25)</f>
        <v>55293</v>
      </c>
      <c r="J26" s="431"/>
      <c r="K26" s="441">
        <f>SUM(K21:K25)</f>
        <v>25693</v>
      </c>
      <c r="L26" s="402"/>
    </row>
    <row r="27" spans="2:12" ht="12.75">
      <c r="B27" s="4" t="s">
        <v>662</v>
      </c>
      <c r="C27" s="18"/>
      <c r="D27" s="18"/>
      <c r="E27" s="18"/>
      <c r="F27" s="18"/>
      <c r="G27" s="36"/>
      <c r="H27" s="36"/>
      <c r="I27" s="432"/>
      <c r="J27" s="432"/>
      <c r="K27" s="421"/>
      <c r="L27" s="402"/>
    </row>
    <row r="28" spans="2:12" ht="13.5" thickBot="1">
      <c r="B28" s="433"/>
      <c r="C28" s="14"/>
      <c r="D28" s="14"/>
      <c r="E28" s="14"/>
      <c r="F28" s="14"/>
      <c r="G28" s="408"/>
      <c r="H28" s="408"/>
      <c r="I28" s="442"/>
      <c r="J28" s="434"/>
      <c r="K28" s="434"/>
      <c r="L28" s="402"/>
    </row>
    <row r="29" spans="2:11" ht="12.75">
      <c r="B29" s="18"/>
      <c r="C29" s="333"/>
      <c r="D29" s="18"/>
      <c r="E29" s="18"/>
      <c r="F29" s="18"/>
      <c r="G29" s="404"/>
      <c r="H29" s="404"/>
      <c r="I29" s="420"/>
      <c r="J29" s="420"/>
      <c r="K29" s="421"/>
    </row>
    <row r="30" spans="1:4" ht="12.75">
      <c r="A30" s="20" t="s">
        <v>502</v>
      </c>
      <c r="B30" s="20" t="s">
        <v>511</v>
      </c>
      <c r="C30" s="351"/>
      <c r="D30" s="143"/>
    </row>
    <row r="31" spans="2:4" ht="12.75">
      <c r="B31" s="20"/>
      <c r="C31" s="445"/>
      <c r="D31" s="143"/>
    </row>
    <row r="32" spans="2:4" ht="12.75">
      <c r="B32" s="20"/>
      <c r="C32" s="351"/>
      <c r="D32" s="143"/>
    </row>
    <row r="33" spans="2:4" ht="12.75">
      <c r="B33" s="188"/>
      <c r="C33" s="447"/>
      <c r="D33" s="143"/>
    </row>
    <row r="34" spans="3:4" ht="12.75">
      <c r="C34" s="351"/>
      <c r="D34" s="143"/>
    </row>
    <row r="35" spans="1:4" ht="12.75">
      <c r="A35" s="20" t="s">
        <v>513</v>
      </c>
      <c r="B35" s="20" t="s">
        <v>509</v>
      </c>
      <c r="C35" s="63"/>
      <c r="D35" s="416"/>
    </row>
    <row r="36" spans="1:4" ht="12.75">
      <c r="A36" s="20"/>
      <c r="B36" s="446"/>
      <c r="C36" s="63"/>
      <c r="D36" s="416"/>
    </row>
    <row r="37" spans="2:11" ht="12.75">
      <c r="B37" s="20" t="s">
        <v>508</v>
      </c>
      <c r="C37" s="63"/>
      <c r="D37" s="416"/>
      <c r="E37" s="18"/>
      <c r="F37" s="18"/>
      <c r="G37" s="18"/>
      <c r="H37" s="18"/>
      <c r="I37" s="443"/>
      <c r="J37" s="443"/>
      <c r="K37" s="444"/>
    </row>
    <row r="38" spans="2:11" ht="12.75">
      <c r="B38" s="20"/>
      <c r="C38" s="445"/>
      <c r="D38" s="416"/>
      <c r="I38" s="443"/>
      <c r="J38" s="443"/>
      <c r="K38" s="444"/>
    </row>
    <row r="39" spans="2:11" ht="12.75">
      <c r="B39" s="20"/>
      <c r="C39" s="63"/>
      <c r="D39" s="416"/>
      <c r="I39" s="443"/>
      <c r="J39" s="443"/>
      <c r="K39" s="444"/>
    </row>
    <row r="40" spans="2:11" ht="12.75">
      <c r="B40" s="20"/>
      <c r="C40" s="63"/>
      <c r="D40" s="416"/>
      <c r="I40" s="443"/>
      <c r="J40" s="443"/>
      <c r="K40" s="444"/>
    </row>
    <row r="41" spans="2:11" ht="12.75">
      <c r="B41" s="187" t="s">
        <v>507</v>
      </c>
      <c r="C41" s="63"/>
      <c r="D41" s="416"/>
      <c r="I41" s="443"/>
      <c r="J41" s="443"/>
      <c r="K41" s="444"/>
    </row>
    <row r="42" spans="3:11" ht="12.75">
      <c r="C42" s="445"/>
      <c r="D42" s="18"/>
      <c r="E42" s="18"/>
      <c r="F42" s="18"/>
      <c r="G42" s="18"/>
      <c r="H42" s="18"/>
      <c r="I42" s="443"/>
      <c r="J42" s="443"/>
      <c r="K42" s="343"/>
    </row>
    <row r="43" spans="2:11" ht="12.75">
      <c r="B43" s="187"/>
      <c r="C43" s="333"/>
      <c r="D43" s="18"/>
      <c r="E43" s="18"/>
      <c r="F43" s="18"/>
      <c r="G43" s="18"/>
      <c r="H43" s="18"/>
      <c r="I43" s="443"/>
      <c r="J43" s="443"/>
      <c r="K43" s="444"/>
    </row>
    <row r="44" spans="2:11" ht="12.75">
      <c r="B44" s="187"/>
      <c r="C44" s="333"/>
      <c r="D44" s="18"/>
      <c r="E44" s="18"/>
      <c r="F44" s="18"/>
      <c r="G44" s="18"/>
      <c r="H44" s="18"/>
      <c r="I44" s="443"/>
      <c r="J44" s="443"/>
      <c r="K44" s="444"/>
    </row>
    <row r="45" spans="2:11" ht="12.75">
      <c r="B45" s="187" t="s">
        <v>506</v>
      </c>
      <c r="C45" s="333"/>
      <c r="D45" s="18"/>
      <c r="E45" s="18"/>
      <c r="F45" s="18"/>
      <c r="G45" s="18"/>
      <c r="H45" s="18"/>
      <c r="I45" s="443"/>
      <c r="J45" s="443"/>
      <c r="K45" s="444"/>
    </row>
    <row r="46" spans="2:11" ht="12.75">
      <c r="B46" s="187"/>
      <c r="C46" s="445"/>
      <c r="D46" s="18"/>
      <c r="E46" s="18"/>
      <c r="F46" s="18"/>
      <c r="G46" s="18"/>
      <c r="H46" s="18"/>
      <c r="I46" s="443"/>
      <c r="J46" s="443"/>
      <c r="K46" s="444"/>
    </row>
    <row r="47" spans="2:11" ht="12.75">
      <c r="B47" s="187"/>
      <c r="C47" s="333"/>
      <c r="D47" s="18"/>
      <c r="E47" s="18"/>
      <c r="F47" s="18"/>
      <c r="G47" s="18"/>
      <c r="H47" s="18"/>
      <c r="I47" s="443"/>
      <c r="J47" s="443"/>
      <c r="K47" s="444"/>
    </row>
    <row r="48" spans="2:11" ht="12.75">
      <c r="B48" s="187"/>
      <c r="C48" s="333"/>
      <c r="D48" s="18"/>
      <c r="G48" s="443"/>
      <c r="H48" s="443"/>
      <c r="I48" s="192"/>
      <c r="J48" s="192"/>
      <c r="K48" s="444"/>
    </row>
    <row r="49" spans="2:4" ht="12.75">
      <c r="B49" s="187" t="s">
        <v>505</v>
      </c>
      <c r="C49" s="333"/>
      <c r="D49" s="18"/>
    </row>
  </sheetData>
  <sheetProtection/>
  <printOptions/>
  <pageMargins left="0.3937007874015748" right="0.3937007874015748" top="0.5905511811023623" bottom="0.3937007874015748" header="0.5905511811023623" footer="0.3937007874015748"/>
  <pageSetup horizontalDpi="600" verticalDpi="600" orientation="portrait" scale="98" r:id="rId1"/>
  <headerFooter alignWithMargins="0">
    <oddHeader>&amp;L&amp;9Organisme ________________________________________&amp;R&amp;9Code géographique ____________</oddHeader>
    <oddFooter>&amp;LS22-8</oddFooter>
  </headerFooter>
</worksheet>
</file>

<file path=xl/worksheets/sheet27.xml><?xml version="1.0" encoding="utf-8"?>
<worksheet xmlns="http://schemas.openxmlformats.org/spreadsheetml/2006/main" xmlns:r="http://schemas.openxmlformats.org/officeDocument/2006/relationships">
  <sheetPr codeName="Feuil46"/>
  <dimension ref="A1:I51"/>
  <sheetViews>
    <sheetView zoomScalePageLayoutView="0" workbookViewId="0" topLeftCell="A37">
      <selection activeCell="B52" sqref="B52"/>
    </sheetView>
  </sheetViews>
  <sheetFormatPr defaultColWidth="11.421875" defaultRowHeight="12.75"/>
  <cols>
    <col min="1" max="1" width="3.7109375" style="1" customWidth="1"/>
    <col min="2" max="4" width="11.421875" style="1" customWidth="1"/>
    <col min="5" max="5" width="18.57421875" style="1" customWidth="1"/>
    <col min="6" max="6" width="4.140625" style="1" customWidth="1"/>
    <col min="7" max="7" width="12.8515625" style="1" customWidth="1"/>
    <col min="8" max="8" width="4.140625" style="1" customWidth="1"/>
    <col min="9" max="9" width="13.57421875" style="1" customWidth="1"/>
    <col min="10" max="16384" width="11.421875" style="1" customWidth="1"/>
  </cols>
  <sheetData>
    <row r="1" spans="1:8" ht="12.75">
      <c r="A1" s="62"/>
      <c r="B1" s="448"/>
      <c r="C1" s="416"/>
      <c r="D1" s="416"/>
      <c r="E1" s="133"/>
      <c r="F1" s="449"/>
      <c r="G1" s="450"/>
      <c r="H1" s="395"/>
    </row>
    <row r="2" spans="1:8" ht="12.75">
      <c r="A2" s="337"/>
      <c r="B2" s="66"/>
      <c r="C2" s="133"/>
      <c r="D2" s="133"/>
      <c r="E2" s="133"/>
      <c r="F2" s="449"/>
      <c r="G2" s="450"/>
      <c r="H2" s="395"/>
    </row>
    <row r="3" spans="1:9" ht="12.75">
      <c r="A3" s="63"/>
      <c r="B3" s="1718" t="s">
        <v>122</v>
      </c>
      <c r="C3" s="1718"/>
      <c r="D3" s="1718"/>
      <c r="E3" s="1718"/>
      <c r="F3" s="1718"/>
      <c r="G3" s="1718"/>
      <c r="H3" s="1718"/>
      <c r="I3" s="1718"/>
    </row>
    <row r="4" spans="1:9" ht="12.75">
      <c r="A4" s="63"/>
      <c r="B4" s="1723" t="s">
        <v>1047</v>
      </c>
      <c r="C4" s="1723"/>
      <c r="D4" s="1723"/>
      <c r="E4" s="1723"/>
      <c r="F4" s="1723"/>
      <c r="G4" s="1723"/>
      <c r="H4" s="1723"/>
      <c r="I4" s="1723"/>
    </row>
    <row r="5" spans="1:8" ht="12.75">
      <c r="A5" s="63"/>
      <c r="B5" s="68"/>
      <c r="C5" s="63"/>
      <c r="D5" s="63"/>
      <c r="E5" s="63"/>
      <c r="F5" s="394"/>
      <c r="G5" s="64"/>
      <c r="H5" s="63"/>
    </row>
    <row r="6" spans="1:8" ht="12.75">
      <c r="A6" s="20" t="s">
        <v>512</v>
      </c>
      <c r="B6" s="147" t="s">
        <v>514</v>
      </c>
      <c r="C6" s="373"/>
      <c r="D6" s="452"/>
      <c r="E6" s="416"/>
      <c r="F6" s="18"/>
      <c r="G6" s="451"/>
      <c r="H6" s="444"/>
    </row>
    <row r="7" spans="2:8" ht="12.75">
      <c r="B7" s="351"/>
      <c r="C7" s="445"/>
      <c r="G7" s="192"/>
      <c r="H7" s="453"/>
    </row>
    <row r="8" spans="2:8" ht="12.75">
      <c r="B8" s="351"/>
      <c r="C8" s="351"/>
      <c r="G8" s="192"/>
      <c r="H8" s="453"/>
    </row>
    <row r="9" spans="2:8" ht="12.75">
      <c r="B9" s="351"/>
      <c r="C9" s="403"/>
      <c r="G9" s="192"/>
      <c r="H9" s="453"/>
    </row>
    <row r="10" spans="2:8" ht="12.75">
      <c r="B10" s="351"/>
      <c r="C10" s="373"/>
      <c r="D10" s="373"/>
      <c r="E10" s="373"/>
      <c r="G10" s="454"/>
      <c r="H10" s="346"/>
    </row>
    <row r="11" spans="1:8" ht="12.75">
      <c r="A11" s="4"/>
      <c r="B11" s="150"/>
      <c r="C11" s="333"/>
      <c r="D11" s="18"/>
      <c r="E11" s="18"/>
      <c r="F11" s="18"/>
      <c r="G11" s="455"/>
      <c r="H11" s="387"/>
    </row>
    <row r="12" spans="1:5" ht="12.75">
      <c r="A12" s="4" t="s">
        <v>510</v>
      </c>
      <c r="B12" s="4" t="s">
        <v>760</v>
      </c>
      <c r="C12" s="18"/>
      <c r="D12" s="18"/>
      <c r="E12" s="18"/>
    </row>
    <row r="14" spans="2:9" ht="51.75" customHeight="1">
      <c r="B14" s="1713" t="s">
        <v>326</v>
      </c>
      <c r="C14" s="1779"/>
      <c r="D14" s="1779"/>
      <c r="E14" s="1779"/>
      <c r="F14" s="1779"/>
      <c r="G14" s="1779"/>
      <c r="H14" s="1779"/>
      <c r="I14" s="1779"/>
    </row>
    <row r="15" ht="9" customHeight="1">
      <c r="B15" s="6"/>
    </row>
    <row r="16" spans="2:9" ht="26.25" customHeight="1">
      <c r="B16" s="1780" t="s">
        <v>1125</v>
      </c>
      <c r="C16" s="1780"/>
      <c r="D16" s="1780"/>
      <c r="E16" s="1780"/>
      <c r="F16" s="1780"/>
      <c r="G16" s="1780"/>
      <c r="H16" s="1780"/>
      <c r="I16" s="1780"/>
    </row>
    <row r="17" spans="2:9" ht="13.5" thickBot="1">
      <c r="B17" s="14"/>
      <c r="C17" s="14"/>
      <c r="D17" s="14"/>
      <c r="E17" s="14"/>
      <c r="F17" s="14"/>
      <c r="G17" s="14"/>
      <c r="H17" s="14"/>
      <c r="I17" s="14"/>
    </row>
    <row r="18" spans="1:5" ht="12.75">
      <c r="A18" s="1025" t="s">
        <v>795</v>
      </c>
      <c r="B18" s="1529" t="s">
        <v>354</v>
      </c>
      <c r="C18" s="18"/>
      <c r="D18" s="18"/>
      <c r="E18" s="18"/>
    </row>
    <row r="19" ht="12.75">
      <c r="A19" s="735"/>
    </row>
    <row r="20" spans="1:2" ht="12.75">
      <c r="A20" s="735"/>
      <c r="B20" s="6" t="s">
        <v>794</v>
      </c>
    </row>
    <row r="21" spans="1:2" ht="12.75">
      <c r="A21" s="735"/>
      <c r="B21" s="6"/>
    </row>
    <row r="22" spans="1:9" ht="13.5" thickBot="1">
      <c r="A22" s="735"/>
      <c r="B22" s="14"/>
      <c r="C22" s="14"/>
      <c r="D22" s="14"/>
      <c r="E22" s="14"/>
      <c r="F22" s="14"/>
      <c r="G22" s="14"/>
      <c r="H22" s="14"/>
      <c r="I22" s="14"/>
    </row>
    <row r="23" spans="1:5" ht="12.75">
      <c r="A23" s="1025" t="s">
        <v>796</v>
      </c>
      <c r="B23" s="1529" t="s">
        <v>354</v>
      </c>
      <c r="C23" s="18"/>
      <c r="D23" s="18"/>
      <c r="E23" s="18"/>
    </row>
    <row r="24" ht="12.75">
      <c r="A24" s="735"/>
    </row>
    <row r="25" spans="1:2" ht="12.75">
      <c r="A25" s="735"/>
      <c r="B25" s="6" t="s">
        <v>794</v>
      </c>
    </row>
    <row r="26" spans="1:2" ht="12.75">
      <c r="A26" s="735"/>
      <c r="B26" s="6"/>
    </row>
    <row r="27" spans="1:9" ht="13.5" thickBot="1">
      <c r="A27" s="735"/>
      <c r="B27" s="14"/>
      <c r="C27" s="14"/>
      <c r="D27" s="14"/>
      <c r="E27" s="14"/>
      <c r="F27" s="14"/>
      <c r="G27" s="14"/>
      <c r="H27" s="14"/>
      <c r="I27" s="14"/>
    </row>
    <row r="28" spans="1:5" ht="12.75">
      <c r="A28" s="1025" t="s">
        <v>797</v>
      </c>
      <c r="B28" s="1529" t="s">
        <v>354</v>
      </c>
      <c r="C28" s="18"/>
      <c r="D28" s="18"/>
      <c r="E28" s="18"/>
    </row>
    <row r="29" ht="12.75">
      <c r="A29" s="735"/>
    </row>
    <row r="30" spans="1:2" ht="12.75">
      <c r="A30" s="735"/>
      <c r="B30" s="6" t="s">
        <v>794</v>
      </c>
    </row>
    <row r="31" spans="1:2" ht="12.75">
      <c r="A31" s="735"/>
      <c r="B31" s="6"/>
    </row>
    <row r="32" spans="1:9" ht="13.5" thickBot="1">
      <c r="A32" s="735"/>
      <c r="B32" s="14"/>
      <c r="C32" s="14"/>
      <c r="D32" s="14"/>
      <c r="E32" s="14"/>
      <c r="F32" s="14"/>
      <c r="G32" s="14"/>
      <c r="H32" s="14"/>
      <c r="I32" s="14"/>
    </row>
    <row r="33" spans="1:5" ht="12.75">
      <c r="A33" s="1025" t="s">
        <v>798</v>
      </c>
      <c r="B33" s="1529" t="s">
        <v>354</v>
      </c>
      <c r="C33" s="18"/>
      <c r="D33" s="18"/>
      <c r="E33" s="18"/>
    </row>
    <row r="34" ht="12.75">
      <c r="A34" s="735"/>
    </row>
    <row r="35" spans="1:2" ht="12.75">
      <c r="A35" s="735"/>
      <c r="B35" s="6" t="s">
        <v>794</v>
      </c>
    </row>
    <row r="36" spans="1:2" ht="12.75">
      <c r="A36" s="735"/>
      <c r="B36" s="6"/>
    </row>
    <row r="37" spans="1:9" ht="13.5" thickBot="1">
      <c r="A37" s="1025"/>
      <c r="B37" s="14"/>
      <c r="C37" s="14"/>
      <c r="D37" s="14"/>
      <c r="E37" s="14"/>
      <c r="F37" s="14"/>
      <c r="G37" s="14"/>
      <c r="H37" s="14"/>
      <c r="I37" s="14"/>
    </row>
    <row r="38" spans="1:5" ht="12.75">
      <c r="A38" s="1025" t="s">
        <v>799</v>
      </c>
      <c r="B38" s="1529" t="s">
        <v>354</v>
      </c>
      <c r="C38" s="18"/>
      <c r="D38" s="18"/>
      <c r="E38" s="18"/>
    </row>
    <row r="40" ht="12.75">
      <c r="B40" s="6" t="s">
        <v>794</v>
      </c>
    </row>
    <row r="41" ht="12.75">
      <c r="B41" s="6"/>
    </row>
    <row r="42" spans="2:9" ht="13.5" thickBot="1">
      <c r="B42" s="14"/>
      <c r="C42" s="14"/>
      <c r="D42" s="14"/>
      <c r="E42" s="14"/>
      <c r="F42" s="14"/>
      <c r="G42" s="14"/>
      <c r="H42" s="14"/>
      <c r="I42" s="14"/>
    </row>
    <row r="43" spans="1:5" ht="12.75">
      <c r="A43" s="1025" t="s">
        <v>761</v>
      </c>
      <c r="B43" s="1529" t="s">
        <v>354</v>
      </c>
      <c r="C43" s="18"/>
      <c r="D43" s="18"/>
      <c r="E43" s="18"/>
    </row>
    <row r="45" ht="12.75">
      <c r="B45" s="6" t="s">
        <v>794</v>
      </c>
    </row>
    <row r="46" ht="12.75">
      <c r="B46" s="6"/>
    </row>
    <row r="47" spans="2:9" ht="13.5" thickBot="1">
      <c r="B47" s="14"/>
      <c r="C47" s="14"/>
      <c r="D47" s="14"/>
      <c r="E47" s="14"/>
      <c r="F47" s="14"/>
      <c r="G47" s="14"/>
      <c r="H47" s="14"/>
      <c r="I47" s="14"/>
    </row>
    <row r="49" spans="2:9" ht="12.75">
      <c r="B49" s="188" t="s">
        <v>327</v>
      </c>
      <c r="C49" s="188"/>
      <c r="D49" s="188"/>
      <c r="E49" s="188"/>
      <c r="F49" s="188"/>
      <c r="G49" s="188"/>
      <c r="H49" s="188"/>
      <c r="I49" s="188"/>
    </row>
    <row r="50" spans="2:9" ht="12.75">
      <c r="B50" s="188" t="s">
        <v>328</v>
      </c>
      <c r="C50" s="188"/>
      <c r="D50" s="188"/>
      <c r="E50" s="188"/>
      <c r="F50" s="188"/>
      <c r="G50" s="188"/>
      <c r="H50" s="188"/>
      <c r="I50" s="188"/>
    </row>
    <row r="51" spans="2:9" ht="12.75">
      <c r="B51" s="188" t="s">
        <v>329</v>
      </c>
      <c r="C51" s="188"/>
      <c r="D51" s="188"/>
      <c r="E51" s="188"/>
      <c r="F51" s="188"/>
      <c r="G51" s="188"/>
      <c r="H51" s="188"/>
      <c r="I51" s="188"/>
    </row>
  </sheetData>
  <sheetProtection/>
  <mergeCells count="4">
    <mergeCell ref="B3:I3"/>
    <mergeCell ref="B4:I4"/>
    <mergeCell ref="B14:I14"/>
    <mergeCell ref="B16:I16"/>
  </mergeCells>
  <printOptions/>
  <pageMargins left="0.5905511811023623" right="0.5905511811023623" top="0.5905511811023623" bottom="0.3937007874015748" header="0.5905511811023623" footer="0.3937007874015748"/>
  <pageSetup horizontalDpi="600" verticalDpi="600" orientation="portrait" r:id="rId1"/>
  <headerFooter alignWithMargins="0">
    <oddHeader>&amp;L&amp;9Organisme ________________________________________&amp;R&amp;9Code géographique ____________</oddHeader>
    <oddFooter>&amp;LS22-9&amp;R
</oddFooter>
  </headerFooter>
</worksheet>
</file>

<file path=xl/worksheets/sheet28.xml><?xml version="1.0" encoding="utf-8"?>
<worksheet xmlns="http://schemas.openxmlformats.org/spreadsheetml/2006/main" xmlns:r="http://schemas.openxmlformats.org/officeDocument/2006/relationships">
  <sheetPr codeName="Feuil42"/>
  <dimension ref="A3:H57"/>
  <sheetViews>
    <sheetView zoomScalePageLayoutView="0" workbookViewId="0" topLeftCell="A6">
      <selection activeCell="D15" sqref="D15"/>
    </sheetView>
  </sheetViews>
  <sheetFormatPr defaultColWidth="11.421875" defaultRowHeight="15" customHeight="1"/>
  <cols>
    <col min="1" max="1" width="59.8515625" style="1" customWidth="1"/>
    <col min="2" max="2" width="2.7109375" style="310" customWidth="1"/>
    <col min="3" max="3" width="1.28515625" style="310" customWidth="1"/>
    <col min="4" max="4" width="15.7109375" style="27" customWidth="1"/>
    <col min="5" max="5" width="1.28515625" style="27" customWidth="1"/>
    <col min="6" max="6" width="2.140625" style="27" customWidth="1"/>
    <col min="7" max="7" width="1.28515625" style="1" customWidth="1"/>
    <col min="8" max="8" width="15.7109375" style="27" customWidth="1"/>
    <col min="9" max="9" width="1.28515625" style="1" customWidth="1"/>
    <col min="10" max="16384" width="11.421875" style="1" customWidth="1"/>
  </cols>
  <sheetData>
    <row r="2" ht="12.75" customHeight="1"/>
    <row r="3" spans="1:8" ht="12.75" customHeight="1">
      <c r="A3" s="562" t="s">
        <v>124</v>
      </c>
      <c r="B3" s="63"/>
      <c r="C3" s="63"/>
      <c r="D3" s="1379"/>
      <c r="E3" s="1379"/>
      <c r="F3" s="1379"/>
      <c r="G3" s="63"/>
      <c r="H3" s="1380"/>
    </row>
    <row r="4" spans="1:8" ht="12.75" customHeight="1">
      <c r="A4" s="1724" t="s">
        <v>930</v>
      </c>
      <c r="B4" s="1724"/>
      <c r="C4" s="1724"/>
      <c r="D4" s="1724"/>
      <c r="E4" s="1724"/>
      <c r="F4" s="1724"/>
      <c r="G4" s="1724"/>
      <c r="H4" s="1724"/>
    </row>
    <row r="5" spans="1:8" ht="12.75" customHeight="1">
      <c r="A5" s="1723" t="s">
        <v>355</v>
      </c>
      <c r="B5" s="1723"/>
      <c r="C5" s="1723"/>
      <c r="D5" s="1723"/>
      <c r="E5" s="1723"/>
      <c r="F5" s="1723"/>
      <c r="G5" s="1723"/>
      <c r="H5" s="1723"/>
    </row>
    <row r="6" spans="1:8" ht="11.25" customHeight="1">
      <c r="A6" s="150"/>
      <c r="B6" s="311"/>
      <c r="C6" s="311"/>
      <c r="D6" s="214"/>
      <c r="E6" s="214"/>
      <c r="F6" s="214"/>
      <c r="G6" s="73"/>
      <c r="H6" s="215"/>
    </row>
    <row r="7" spans="1:8" ht="12.75" customHeight="1" thickBot="1">
      <c r="A7" s="207"/>
      <c r="B7" s="74"/>
      <c r="C7" s="74"/>
      <c r="D7" s="76" t="s">
        <v>1048</v>
      </c>
      <c r="E7" s="76"/>
      <c r="F7" s="76"/>
      <c r="G7" s="75"/>
      <c r="H7" s="216" t="s">
        <v>1049</v>
      </c>
    </row>
    <row r="8" spans="1:8" ht="9" customHeight="1">
      <c r="A8" s="7"/>
      <c r="B8" s="1197"/>
      <c r="C8" s="190"/>
      <c r="D8" s="191"/>
      <c r="E8" s="191"/>
      <c r="F8" s="191"/>
      <c r="G8" s="78"/>
      <c r="H8" s="217"/>
    </row>
    <row r="9" spans="1:8" ht="12.75" customHeight="1">
      <c r="A9" s="7" t="s">
        <v>246</v>
      </c>
      <c r="B9" s="1197"/>
      <c r="C9" s="190"/>
      <c r="D9" s="191"/>
      <c r="E9" s="191"/>
      <c r="F9" s="191"/>
      <c r="G9" s="78"/>
      <c r="H9" s="217"/>
    </row>
    <row r="10" spans="1:8" ht="12.75" customHeight="1">
      <c r="A10" s="62" t="s">
        <v>1046</v>
      </c>
      <c r="B10" s="270">
        <v>1</v>
      </c>
      <c r="C10" s="312"/>
      <c r="D10" s="818">
        <v>1330980</v>
      </c>
      <c r="E10" s="113"/>
      <c r="F10" s="113"/>
      <c r="G10" s="256"/>
      <c r="H10" s="818">
        <v>930930</v>
      </c>
    </row>
    <row r="11" spans="1:8" ht="12.75" customHeight="1">
      <c r="A11" s="30" t="s">
        <v>4</v>
      </c>
      <c r="B11" s="39"/>
      <c r="C11" s="313"/>
      <c r="D11" s="820"/>
      <c r="E11" s="228"/>
      <c r="F11" s="228"/>
      <c r="G11" s="258"/>
      <c r="H11" s="820"/>
    </row>
    <row r="12" spans="1:8" ht="12.75" customHeight="1">
      <c r="A12" s="30" t="s">
        <v>589</v>
      </c>
      <c r="B12" s="270">
        <f>B10+1</f>
        <v>2</v>
      </c>
      <c r="C12" s="312"/>
      <c r="D12" s="107">
        <f>$D$57</f>
        <v>1375282</v>
      </c>
      <c r="E12" s="228"/>
      <c r="F12" s="228"/>
      <c r="G12" s="258"/>
      <c r="H12" s="228">
        <f>$H$57</f>
        <v>2388739</v>
      </c>
    </row>
    <row r="13" spans="1:8" ht="12.75" customHeight="1">
      <c r="A13" s="28" t="s">
        <v>1044</v>
      </c>
      <c r="B13" s="270">
        <f>B12+1</f>
        <v>3</v>
      </c>
      <c r="C13" s="312"/>
      <c r="D13" s="818">
        <f>'S23-2  Excédent accumulé (2)'!$D$27</f>
        <v>-128308</v>
      </c>
      <c r="E13" s="117"/>
      <c r="F13" s="117"/>
      <c r="G13" s="254"/>
      <c r="H13" s="818">
        <f>'S23-2  Excédent accumulé (2)'!$H$27</f>
        <v>-121719</v>
      </c>
    </row>
    <row r="14" spans="1:8" ht="12.75" customHeight="1">
      <c r="A14" s="28" t="s">
        <v>587</v>
      </c>
      <c r="B14" s="270">
        <f>B13+1</f>
        <v>4</v>
      </c>
      <c r="C14" s="312"/>
      <c r="D14" s="819"/>
      <c r="E14" s="117"/>
      <c r="F14" s="117"/>
      <c r="G14" s="254"/>
      <c r="H14" s="818">
        <f>'S23-2  Excédent accumulé (2)'!$H$32</f>
        <v>-271706</v>
      </c>
    </row>
    <row r="15" spans="1:8" ht="12.75" customHeight="1">
      <c r="A15" s="52" t="s">
        <v>1045</v>
      </c>
      <c r="B15" s="265">
        <f>B14+1</f>
        <v>5</v>
      </c>
      <c r="C15" s="314"/>
      <c r="D15" s="821">
        <f>'S23-2  Excédent accumulé (2)'!D52</f>
        <v>8832268</v>
      </c>
      <c r="E15" s="116"/>
      <c r="F15" s="116"/>
      <c r="G15" s="255"/>
      <c r="H15" s="821">
        <f>'S23-2  Excédent accumulé (2)'!H52</f>
        <v>8297801</v>
      </c>
    </row>
    <row r="16" spans="1:8" s="4" customFormat="1" ht="14.25" customHeight="1" thickBot="1">
      <c r="A16" s="14"/>
      <c r="B16" s="1201">
        <f>B15+1</f>
        <v>6</v>
      </c>
      <c r="C16" s="315"/>
      <c r="D16" s="822">
        <f>SUM(D10:D15)</f>
        <v>11410222</v>
      </c>
      <c r="E16" s="252"/>
      <c r="F16" s="252"/>
      <c r="G16" s="253"/>
      <c r="H16" s="822">
        <f>SUM(H10:H15)</f>
        <v>11224045</v>
      </c>
    </row>
    <row r="17" spans="1:8" ht="12.75" customHeight="1">
      <c r="A17" s="50"/>
      <c r="B17" s="1200"/>
      <c r="C17" s="316"/>
      <c r="D17" s="241"/>
      <c r="E17" s="241"/>
      <c r="F17" s="241"/>
      <c r="G17" s="220"/>
      <c r="H17" s="117"/>
    </row>
    <row r="18" spans="1:8" ht="14.25" customHeight="1">
      <c r="A18" s="50" t="s">
        <v>836</v>
      </c>
      <c r="B18" s="1200"/>
      <c r="C18" s="316"/>
      <c r="D18" s="241"/>
      <c r="E18" s="241"/>
      <c r="F18" s="241"/>
      <c r="G18" s="220"/>
      <c r="H18" s="117"/>
    </row>
    <row r="19" spans="1:8" ht="10.5" customHeight="1">
      <c r="A19" s="50"/>
      <c r="B19" s="1200"/>
      <c r="C19" s="316"/>
      <c r="D19" s="241"/>
      <c r="E19" s="241"/>
      <c r="F19" s="241"/>
      <c r="G19" s="220"/>
      <c r="H19" s="117"/>
    </row>
    <row r="20" spans="1:8" s="18" customFormat="1" ht="12.75" customHeight="1">
      <c r="A20" s="150" t="s">
        <v>588</v>
      </c>
      <c r="B20" s="263"/>
      <c r="C20" s="263"/>
      <c r="D20" s="190"/>
      <c r="E20" s="190"/>
      <c r="F20" s="190"/>
      <c r="G20" s="262"/>
      <c r="H20" s="217"/>
    </row>
    <row r="21" spans="1:8" s="18" customFormat="1" ht="12.75" customHeight="1">
      <c r="A21" s="50" t="s">
        <v>589</v>
      </c>
      <c r="B21" s="263"/>
      <c r="C21" s="263"/>
      <c r="D21" s="190"/>
      <c r="E21" s="190"/>
      <c r="F21" s="190"/>
      <c r="G21" s="262"/>
      <c r="H21" s="217"/>
    </row>
    <row r="22" spans="1:8" ht="12.75" customHeight="1">
      <c r="A22" s="28" t="s">
        <v>623</v>
      </c>
      <c r="B22" s="274"/>
      <c r="C22" s="274"/>
      <c r="D22" s="107"/>
      <c r="E22" s="107"/>
      <c r="F22" s="107"/>
      <c r="G22" s="275"/>
      <c r="H22" s="228"/>
    </row>
    <row r="23" spans="1:8" ht="12.75" customHeight="1">
      <c r="A23" s="28" t="s">
        <v>869</v>
      </c>
      <c r="B23" s="264">
        <f>B16+1</f>
        <v>7</v>
      </c>
      <c r="C23" s="294"/>
      <c r="D23" s="107">
        <v>350000</v>
      </c>
      <c r="E23" s="107"/>
      <c r="F23" s="107"/>
      <c r="G23" s="275"/>
      <c r="H23" s="228">
        <v>167816</v>
      </c>
    </row>
    <row r="24" spans="1:8" ht="12.75" customHeight="1">
      <c r="A24" s="28" t="s">
        <v>868</v>
      </c>
      <c r="B24" s="264">
        <f aca="true" t="shared" si="0" ref="B24:B33">B23+1</f>
        <v>8</v>
      </c>
      <c r="C24" s="294"/>
      <c r="D24" s="107">
        <v>66204</v>
      </c>
      <c r="E24" s="107"/>
      <c r="F24" s="107"/>
      <c r="G24" s="275"/>
      <c r="H24" s="228">
        <v>66204</v>
      </c>
    </row>
    <row r="25" spans="1:8" ht="12.75" customHeight="1">
      <c r="A25" s="28" t="s">
        <v>1127</v>
      </c>
      <c r="B25" s="264">
        <f t="shared" si="0"/>
        <v>9</v>
      </c>
      <c r="C25" s="294"/>
      <c r="D25" s="107"/>
      <c r="E25" s="107"/>
      <c r="F25" s="107"/>
      <c r="G25" s="275"/>
      <c r="H25" s="107">
        <v>650000</v>
      </c>
    </row>
    <row r="26" spans="1:8" ht="12.75" customHeight="1">
      <c r="A26" s="28" t="s">
        <v>870</v>
      </c>
      <c r="B26" s="264">
        <f t="shared" si="0"/>
        <v>10</v>
      </c>
      <c r="C26" s="294"/>
      <c r="D26" s="107">
        <v>593390</v>
      </c>
      <c r="E26" s="107"/>
      <c r="F26" s="107"/>
      <c r="G26" s="275"/>
      <c r="H26" s="107">
        <v>809102</v>
      </c>
    </row>
    <row r="27" spans="1:8" ht="12.75" customHeight="1">
      <c r="A27" s="28" t="s">
        <v>871</v>
      </c>
      <c r="B27" s="264">
        <f t="shared" si="0"/>
        <v>11</v>
      </c>
      <c r="C27" s="294"/>
      <c r="D27" s="107">
        <f>121608-121369</f>
        <v>239</v>
      </c>
      <c r="E27" s="107"/>
      <c r="F27" s="107"/>
      <c r="G27" s="275"/>
      <c r="H27" s="228">
        <f>307208-121369</f>
        <v>185839</v>
      </c>
    </row>
    <row r="28" spans="1:8" ht="12.75" customHeight="1">
      <c r="A28" s="28" t="s">
        <v>624</v>
      </c>
      <c r="B28" s="264">
        <f t="shared" si="0"/>
        <v>12</v>
      </c>
      <c r="C28" s="294"/>
      <c r="D28" s="107"/>
      <c r="E28" s="107"/>
      <c r="F28" s="107"/>
      <c r="G28" s="275"/>
      <c r="H28" s="228"/>
    </row>
    <row r="29" spans="1:8" ht="12.75" customHeight="1">
      <c r="A29" s="28" t="s">
        <v>624</v>
      </c>
      <c r="B29" s="264">
        <f t="shared" si="0"/>
        <v>13</v>
      </c>
      <c r="C29" s="294"/>
      <c r="D29" s="107"/>
      <c r="E29" s="107"/>
      <c r="F29" s="107"/>
      <c r="G29" s="275"/>
      <c r="H29" s="228"/>
    </row>
    <row r="30" spans="1:8" ht="12.75" customHeight="1">
      <c r="A30" s="28" t="s">
        <v>624</v>
      </c>
      <c r="B30" s="264">
        <f t="shared" si="0"/>
        <v>14</v>
      </c>
      <c r="C30" s="294"/>
      <c r="D30" s="107"/>
      <c r="E30" s="107"/>
      <c r="F30" s="107"/>
      <c r="G30" s="275"/>
      <c r="H30" s="228"/>
    </row>
    <row r="31" spans="1:8" ht="12.75" customHeight="1">
      <c r="A31" s="28" t="s">
        <v>624</v>
      </c>
      <c r="B31" s="264">
        <f t="shared" si="0"/>
        <v>15</v>
      </c>
      <c r="C31" s="294"/>
      <c r="D31" s="107"/>
      <c r="E31" s="107"/>
      <c r="F31" s="107"/>
      <c r="G31" s="275"/>
      <c r="H31" s="228"/>
    </row>
    <row r="32" spans="1:8" ht="12.75" customHeight="1">
      <c r="A32" s="28" t="s">
        <v>624</v>
      </c>
      <c r="B32" s="264">
        <f t="shared" si="0"/>
        <v>16</v>
      </c>
      <c r="C32" s="294"/>
      <c r="D32" s="107"/>
      <c r="E32" s="107"/>
      <c r="F32" s="107"/>
      <c r="G32" s="275"/>
      <c r="H32" s="228"/>
    </row>
    <row r="33" spans="1:8" ht="12.75" customHeight="1">
      <c r="A33" s="103"/>
      <c r="B33" s="272">
        <f t="shared" si="0"/>
        <v>17</v>
      </c>
      <c r="C33" s="295"/>
      <c r="D33" s="102">
        <f>SUM(D23:D32)</f>
        <v>1009833</v>
      </c>
      <c r="E33" s="102"/>
      <c r="F33" s="102"/>
      <c r="G33" s="276"/>
      <c r="H33" s="245">
        <f>SUM(H23:H32)</f>
        <v>1878961</v>
      </c>
    </row>
    <row r="34" spans="1:8" ht="12.75" customHeight="1">
      <c r="A34" s="28" t="s">
        <v>625</v>
      </c>
      <c r="B34" s="274"/>
      <c r="C34" s="274"/>
      <c r="D34" s="107"/>
      <c r="E34" s="107"/>
      <c r="F34" s="107"/>
      <c r="G34" s="275"/>
      <c r="H34" s="228"/>
    </row>
    <row r="35" spans="1:8" ht="12.75" customHeight="1">
      <c r="A35" s="28" t="s">
        <v>624</v>
      </c>
      <c r="B35" s="264">
        <f>B33+1</f>
        <v>18</v>
      </c>
      <c r="C35" s="294"/>
      <c r="D35" s="107"/>
      <c r="E35" s="107"/>
      <c r="F35" s="107"/>
      <c r="G35" s="275"/>
      <c r="H35" s="228"/>
    </row>
    <row r="36" spans="1:8" ht="12.75" customHeight="1">
      <c r="A36" s="28" t="s">
        <v>624</v>
      </c>
      <c r="B36" s="264">
        <f aca="true" t="shared" si="1" ref="B36:B41">B35+1</f>
        <v>19</v>
      </c>
      <c r="C36" s="294"/>
      <c r="D36" s="107"/>
      <c r="E36" s="107"/>
      <c r="F36" s="107"/>
      <c r="G36" s="275"/>
      <c r="H36" s="228"/>
    </row>
    <row r="37" spans="1:8" ht="12.75" customHeight="1">
      <c r="A37" s="28" t="s">
        <v>624</v>
      </c>
      <c r="B37" s="264">
        <f t="shared" si="1"/>
        <v>20</v>
      </c>
      <c r="C37" s="294"/>
      <c r="D37" s="107"/>
      <c r="E37" s="107"/>
      <c r="F37" s="107"/>
      <c r="G37" s="275"/>
      <c r="H37" s="228"/>
    </row>
    <row r="38" spans="1:8" ht="12.75" customHeight="1">
      <c r="A38" s="28" t="s">
        <v>624</v>
      </c>
      <c r="B38" s="264">
        <f t="shared" si="1"/>
        <v>21</v>
      </c>
      <c r="C38" s="294"/>
      <c r="D38" s="107"/>
      <c r="E38" s="107"/>
      <c r="F38" s="107"/>
      <c r="G38" s="275"/>
      <c r="H38" s="228"/>
    </row>
    <row r="39" spans="1:8" ht="12.75" customHeight="1">
      <c r="A39" s="28" t="s">
        <v>624</v>
      </c>
      <c r="B39" s="264">
        <f t="shared" si="1"/>
        <v>22</v>
      </c>
      <c r="C39" s="294"/>
      <c r="D39" s="107"/>
      <c r="E39" s="107"/>
      <c r="F39" s="107"/>
      <c r="G39" s="275"/>
      <c r="H39" s="228"/>
    </row>
    <row r="40" spans="1:8" ht="12.75" customHeight="1">
      <c r="A40" s="28" t="s">
        <v>624</v>
      </c>
      <c r="B40" s="264">
        <f t="shared" si="1"/>
        <v>23</v>
      </c>
      <c r="C40" s="294"/>
      <c r="D40" s="107"/>
      <c r="E40" s="107"/>
      <c r="F40" s="107"/>
      <c r="G40" s="275"/>
      <c r="H40" s="228"/>
    </row>
    <row r="41" spans="1:8" ht="12.75" customHeight="1">
      <c r="A41" s="103"/>
      <c r="B41" s="272">
        <f t="shared" si="1"/>
        <v>24</v>
      </c>
      <c r="C41" s="295"/>
      <c r="D41" s="102"/>
      <c r="E41" s="102"/>
      <c r="F41" s="102"/>
      <c r="G41" s="276"/>
      <c r="H41" s="245"/>
    </row>
    <row r="42" spans="1:8" ht="12.75" customHeight="1">
      <c r="A42" s="28" t="s">
        <v>626</v>
      </c>
      <c r="B42" s="274"/>
      <c r="C42" s="274"/>
      <c r="D42" s="107"/>
      <c r="E42" s="107"/>
      <c r="F42" s="107"/>
      <c r="G42" s="275"/>
      <c r="H42" s="228"/>
    </row>
    <row r="43" spans="1:8" ht="12.75" customHeight="1">
      <c r="A43" s="126" t="s">
        <v>827</v>
      </c>
      <c r="B43" s="264">
        <f>B41+1</f>
        <v>25</v>
      </c>
      <c r="C43" s="294"/>
      <c r="D43" s="107">
        <v>71311</v>
      </c>
      <c r="E43" s="107"/>
      <c r="F43" s="107"/>
      <c r="G43" s="275"/>
      <c r="H43" s="228">
        <v>52005</v>
      </c>
    </row>
    <row r="44" spans="1:8" ht="12.75" customHeight="1">
      <c r="A44" s="1" t="s">
        <v>828</v>
      </c>
      <c r="B44" s="264">
        <f>B43+1</f>
        <v>26</v>
      </c>
      <c r="C44" s="294"/>
      <c r="D44" s="107"/>
      <c r="E44" s="107"/>
      <c r="F44" s="107"/>
      <c r="G44" s="275"/>
      <c r="H44" s="228"/>
    </row>
    <row r="45" spans="1:8" ht="12.75" customHeight="1">
      <c r="A45" s="1" t="s">
        <v>829</v>
      </c>
      <c r="B45" s="264"/>
      <c r="C45" s="294"/>
      <c r="D45" s="107"/>
      <c r="E45" s="107"/>
      <c r="F45" s="107"/>
      <c r="G45" s="275"/>
      <c r="H45" s="228"/>
    </row>
    <row r="46" spans="1:8" ht="12.75" customHeight="1">
      <c r="A46" s="1" t="s">
        <v>830</v>
      </c>
      <c r="B46" s="264">
        <f>B44+1</f>
        <v>27</v>
      </c>
      <c r="C46" s="294"/>
      <c r="D46" s="107"/>
      <c r="E46" s="107"/>
      <c r="F46" s="107"/>
      <c r="G46" s="275"/>
      <c r="H46" s="228"/>
    </row>
    <row r="47" spans="1:8" ht="12.75" customHeight="1">
      <c r="A47" s="126" t="s">
        <v>831</v>
      </c>
      <c r="B47" s="264">
        <f>B46+1</f>
        <v>28</v>
      </c>
      <c r="C47" s="294"/>
      <c r="D47" s="107"/>
      <c r="E47" s="107"/>
      <c r="F47" s="107"/>
      <c r="G47" s="275"/>
      <c r="H47" s="228"/>
    </row>
    <row r="48" spans="1:8" ht="12.75" customHeight="1">
      <c r="A48" s="126" t="s">
        <v>1402</v>
      </c>
      <c r="B48" s="264">
        <f>B47+1</f>
        <v>29</v>
      </c>
      <c r="C48" s="294"/>
      <c r="D48" s="107">
        <v>142084</v>
      </c>
      <c r="E48" s="107"/>
      <c r="F48" s="107"/>
      <c r="G48" s="275"/>
      <c r="H48" s="228">
        <v>169793</v>
      </c>
    </row>
    <row r="49" spans="1:8" ht="12.75" customHeight="1">
      <c r="A49" s="126" t="s">
        <v>0</v>
      </c>
      <c r="B49" s="264">
        <f>B48+1</f>
        <v>30</v>
      </c>
      <c r="C49" s="294"/>
      <c r="D49" s="107"/>
      <c r="E49" s="107"/>
      <c r="F49" s="107"/>
      <c r="G49" s="275"/>
      <c r="H49" s="228"/>
    </row>
    <row r="50" spans="1:8" ht="12.75" customHeight="1">
      <c r="A50" s="126" t="s">
        <v>1</v>
      </c>
      <c r="B50" s="264">
        <f>B49+1</f>
        <v>31</v>
      </c>
      <c r="C50" s="294"/>
      <c r="D50" s="107">
        <v>43022</v>
      </c>
      <c r="E50" s="107"/>
      <c r="F50" s="107"/>
      <c r="G50" s="275"/>
      <c r="H50" s="228">
        <v>54088</v>
      </c>
    </row>
    <row r="51" spans="1:8" ht="12.75" customHeight="1">
      <c r="A51" s="126" t="s">
        <v>2</v>
      </c>
      <c r="B51" s="264"/>
      <c r="C51" s="294"/>
      <c r="D51" s="107"/>
      <c r="E51" s="107"/>
      <c r="F51" s="107"/>
      <c r="G51" s="275"/>
      <c r="H51" s="228"/>
    </row>
    <row r="52" spans="1:8" ht="12.75" customHeight="1">
      <c r="A52" s="18" t="s">
        <v>1126</v>
      </c>
      <c r="B52" s="264">
        <f>B50+1</f>
        <v>32</v>
      </c>
      <c r="C52" s="294"/>
      <c r="D52" s="107">
        <v>5151</v>
      </c>
      <c r="E52" s="107"/>
      <c r="F52" s="107"/>
      <c r="G52" s="275"/>
      <c r="H52" s="228">
        <v>5151</v>
      </c>
    </row>
    <row r="53" spans="1:8" ht="12.75" customHeight="1">
      <c r="A53" s="18" t="s">
        <v>872</v>
      </c>
      <c r="B53" s="264">
        <f>B52+1</f>
        <v>33</v>
      </c>
      <c r="C53" s="294"/>
      <c r="D53" s="107">
        <v>103881</v>
      </c>
      <c r="E53" s="107"/>
      <c r="F53" s="107"/>
      <c r="G53" s="275"/>
      <c r="H53" s="228">
        <v>190977</v>
      </c>
    </row>
    <row r="54" spans="1:8" ht="12.75" customHeight="1">
      <c r="A54" s="126" t="s">
        <v>1312</v>
      </c>
      <c r="B54" s="264">
        <f>B53+1</f>
        <v>34</v>
      </c>
      <c r="C54" s="294"/>
      <c r="D54" s="107"/>
      <c r="E54" s="107"/>
      <c r="F54" s="107"/>
      <c r="G54" s="275"/>
      <c r="H54" s="228">
        <v>37764</v>
      </c>
    </row>
    <row r="55" spans="1:8" ht="12.75" customHeight="1">
      <c r="A55" s="126" t="s">
        <v>3</v>
      </c>
      <c r="B55" s="264">
        <f>B54+1</f>
        <v>35</v>
      </c>
      <c r="C55" s="294"/>
      <c r="D55" s="107"/>
      <c r="E55" s="107"/>
      <c r="F55" s="107"/>
      <c r="G55" s="275"/>
      <c r="H55" s="228"/>
    </row>
    <row r="56" spans="1:8" ht="12.75" customHeight="1">
      <c r="A56" s="103"/>
      <c r="B56" s="272">
        <f>B55+1</f>
        <v>36</v>
      </c>
      <c r="C56" s="295"/>
      <c r="D56" s="102">
        <f>SUM(D43:D55)</f>
        <v>365449</v>
      </c>
      <c r="E56" s="102"/>
      <c r="F56" s="102"/>
      <c r="G56" s="276"/>
      <c r="H56" s="245">
        <f>SUM(H43:H55)</f>
        <v>509778</v>
      </c>
    </row>
    <row r="57" spans="1:8" ht="12.75" customHeight="1" thickBot="1">
      <c r="A57" s="57"/>
      <c r="B57" s="273">
        <f>B56+1</f>
        <v>37</v>
      </c>
      <c r="C57" s="318"/>
      <c r="D57" s="277">
        <f>D33+D41+D56</f>
        <v>1375282</v>
      </c>
      <c r="E57" s="277"/>
      <c r="F57" s="277"/>
      <c r="G57" s="278"/>
      <c r="H57" s="239">
        <f>H33+H41+H56</f>
        <v>2388739</v>
      </c>
    </row>
    <row r="58" ht="12.75" customHeight="1"/>
  </sheetData>
  <sheetProtection/>
  <mergeCells count="2">
    <mergeCell ref="A4:H4"/>
    <mergeCell ref="A5:H5"/>
  </mergeCells>
  <printOptions/>
  <pageMargins left="0.3937007874015748" right="0.3937007874015748" top="0.5905511811023623" bottom="0.3937007874015748" header="0.5905511811023623" footer="0.3937007874015748"/>
  <pageSetup horizontalDpi="600" verticalDpi="600" orientation="portrait" scale="95" r:id="rId1"/>
  <headerFooter alignWithMargins="0">
    <oddHeader>&amp;L&amp;9Organisme ________________________________________&amp;R&amp;9Code géographique ____________</oddHeader>
    <oddFooter>&amp;LS23-1</oddFooter>
  </headerFooter>
</worksheet>
</file>

<file path=xl/worksheets/sheet29.xml><?xml version="1.0" encoding="utf-8"?>
<worksheet xmlns="http://schemas.openxmlformats.org/spreadsheetml/2006/main" xmlns:r="http://schemas.openxmlformats.org/officeDocument/2006/relationships">
  <sheetPr codeName="Feuil43"/>
  <dimension ref="A3:I57"/>
  <sheetViews>
    <sheetView zoomScalePageLayoutView="0" workbookViewId="0" topLeftCell="A37">
      <selection activeCell="A58" sqref="A58"/>
    </sheetView>
  </sheetViews>
  <sheetFormatPr defaultColWidth="11.421875" defaultRowHeight="15" customHeight="1"/>
  <cols>
    <col min="1" max="1" width="54.7109375" style="1" customWidth="1"/>
    <col min="2" max="2" width="2.7109375" style="310" customWidth="1"/>
    <col min="3" max="3" width="1.28515625" style="310" customWidth="1"/>
    <col min="4" max="4" width="15.7109375" style="27" customWidth="1"/>
    <col min="5" max="5" width="1.28515625" style="27" customWidth="1"/>
    <col min="6" max="6" width="2.140625" style="27" customWidth="1"/>
    <col min="7" max="7" width="1.28515625" style="1" customWidth="1"/>
    <col min="8" max="8" width="15.7109375" style="27" customWidth="1"/>
    <col min="9" max="9" width="1.28515625" style="1" customWidth="1"/>
    <col min="10" max="16384" width="11.421875" style="1" customWidth="1"/>
  </cols>
  <sheetData>
    <row r="1" ht="12" customHeight="1"/>
    <row r="2" ht="12.75" customHeight="1"/>
    <row r="3" spans="1:8" ht="12.75" customHeight="1">
      <c r="A3" s="562" t="s">
        <v>124</v>
      </c>
      <c r="B3" s="63"/>
      <c r="C3" s="63"/>
      <c r="D3" s="1379"/>
      <c r="E3" s="1379"/>
      <c r="F3" s="1379"/>
      <c r="G3" s="63"/>
      <c r="H3" s="1380"/>
    </row>
    <row r="4" spans="1:8" ht="12.75" customHeight="1">
      <c r="A4" s="1724" t="s">
        <v>931</v>
      </c>
      <c r="B4" s="1724"/>
      <c r="C4" s="1724"/>
      <c r="D4" s="1724"/>
      <c r="E4" s="1724"/>
      <c r="F4" s="1724"/>
      <c r="G4" s="1724"/>
      <c r="H4" s="1724"/>
    </row>
    <row r="5" spans="1:8" ht="12.75" customHeight="1">
      <c r="A5" s="1723" t="s">
        <v>1365</v>
      </c>
      <c r="B5" s="1723"/>
      <c r="C5" s="1723"/>
      <c r="D5" s="1723"/>
      <c r="E5" s="1723"/>
      <c r="F5" s="1723"/>
      <c r="G5" s="1723"/>
      <c r="H5" s="1723"/>
    </row>
    <row r="6" spans="1:8" ht="9" customHeight="1">
      <c r="A6" s="150"/>
      <c r="B6" s="311"/>
      <c r="C6" s="311"/>
      <c r="D6" s="214"/>
      <c r="E6" s="214"/>
      <c r="F6" s="214"/>
      <c r="G6" s="73"/>
      <c r="H6" s="215"/>
    </row>
    <row r="7" spans="1:8" ht="12.75" customHeight="1" thickBot="1">
      <c r="A7" s="207"/>
      <c r="B7" s="74"/>
      <c r="C7" s="74"/>
      <c r="D7" s="76" t="s">
        <v>1048</v>
      </c>
      <c r="E7" s="76"/>
      <c r="F7" s="76"/>
      <c r="G7" s="75"/>
      <c r="H7" s="216" t="s">
        <v>1049</v>
      </c>
    </row>
    <row r="8" spans="1:8" ht="9" customHeight="1">
      <c r="A8" s="7"/>
      <c r="B8" s="1197"/>
      <c r="C8" s="190"/>
      <c r="D8" s="191"/>
      <c r="E8" s="191"/>
      <c r="F8" s="191"/>
      <c r="G8" s="78"/>
      <c r="H8" s="217"/>
    </row>
    <row r="9" spans="1:2" ht="14.25" customHeight="1">
      <c r="A9" s="50" t="s">
        <v>813</v>
      </c>
      <c r="B9" s="39"/>
    </row>
    <row r="10" ht="9" customHeight="1">
      <c r="B10" s="39"/>
    </row>
    <row r="11" spans="1:8" ht="15" customHeight="1">
      <c r="A11" s="50" t="s">
        <v>1044</v>
      </c>
      <c r="B11" s="1200"/>
      <c r="C11" s="240"/>
      <c r="D11" s="241"/>
      <c r="E11" s="241"/>
      <c r="F11" s="241"/>
      <c r="G11" s="220"/>
      <c r="H11" s="117"/>
    </row>
    <row r="12" spans="1:8" ht="12.75" customHeight="1">
      <c r="A12" s="178" t="s">
        <v>1171</v>
      </c>
      <c r="B12" s="264"/>
      <c r="C12" s="218"/>
      <c r="D12" s="209"/>
      <c r="E12" s="209"/>
      <c r="F12" s="209"/>
      <c r="G12" s="220"/>
      <c r="H12" s="117"/>
    </row>
    <row r="13" spans="1:8" ht="12.75" customHeight="1">
      <c r="A13" s="178" t="s">
        <v>1038</v>
      </c>
      <c r="B13" s="766">
        <f>'S23-1  Excédent accumulé'!B57+1</f>
        <v>38</v>
      </c>
      <c r="C13" s="296"/>
      <c r="D13" s="117"/>
      <c r="E13" s="297"/>
      <c r="F13" s="117"/>
      <c r="G13" s="296"/>
      <c r="H13" s="117"/>
    </row>
    <row r="14" spans="1:8" ht="12.75" customHeight="1">
      <c r="A14" s="178" t="s">
        <v>890</v>
      </c>
      <c r="B14" s="274">
        <f>B13+1</f>
        <v>39</v>
      </c>
      <c r="C14" s="296"/>
      <c r="D14" s="117">
        <v>-22183</v>
      </c>
      <c r="E14" s="297"/>
      <c r="F14" s="117"/>
      <c r="G14" s="296"/>
      <c r="H14" s="117">
        <v>-23719</v>
      </c>
    </row>
    <row r="15" spans="1:8" ht="12.75" customHeight="1">
      <c r="A15" s="62" t="s">
        <v>888</v>
      </c>
      <c r="B15" s="274">
        <f>B14+1</f>
        <v>40</v>
      </c>
      <c r="C15" s="296"/>
      <c r="D15" s="1259"/>
      <c r="E15" s="297"/>
      <c r="F15" s="117"/>
      <c r="G15" s="296"/>
      <c r="H15" s="117"/>
    </row>
    <row r="16" spans="1:8" ht="12.75" customHeight="1">
      <c r="A16" s="178" t="s">
        <v>663</v>
      </c>
      <c r="B16" s="274"/>
      <c r="C16" s="282"/>
      <c r="D16" s="228"/>
      <c r="E16" s="228"/>
      <c r="F16" s="228"/>
      <c r="G16" s="220"/>
      <c r="H16" s="228"/>
    </row>
    <row r="17" spans="1:8" ht="12.75" customHeight="1">
      <c r="A17" s="178" t="s">
        <v>356</v>
      </c>
      <c r="B17" s="274"/>
      <c r="C17" s="282"/>
      <c r="D17" s="228"/>
      <c r="E17" s="228"/>
      <c r="F17" s="228"/>
      <c r="G17" s="220"/>
      <c r="H17" s="228"/>
    </row>
    <row r="18" spans="1:8" ht="12.75" customHeight="1">
      <c r="A18" s="178" t="s">
        <v>891</v>
      </c>
      <c r="B18" s="1198">
        <f>B15+1</f>
        <v>41</v>
      </c>
      <c r="C18" s="296"/>
      <c r="D18" s="228"/>
      <c r="E18" s="297"/>
      <c r="F18" s="228"/>
      <c r="G18" s="296"/>
      <c r="H18" s="228"/>
    </row>
    <row r="19" spans="1:8" ht="12.75" customHeight="1">
      <c r="A19" s="178" t="s">
        <v>892</v>
      </c>
      <c r="B19" s="1198">
        <f>B18+1</f>
        <v>42</v>
      </c>
      <c r="C19" s="296"/>
      <c r="D19" s="228"/>
      <c r="E19" s="297"/>
      <c r="F19" s="228"/>
      <c r="G19" s="296"/>
      <c r="H19" s="228"/>
    </row>
    <row r="20" spans="1:8" ht="12.75" customHeight="1">
      <c r="A20" s="178" t="s">
        <v>1172</v>
      </c>
      <c r="B20" s="39"/>
      <c r="C20" s="21"/>
      <c r="D20" s="228"/>
      <c r="E20" s="228"/>
      <c r="F20" s="228"/>
      <c r="G20" s="220"/>
      <c r="H20" s="228"/>
    </row>
    <row r="21" spans="1:8" ht="12.75" customHeight="1">
      <c r="A21" s="178" t="s">
        <v>891</v>
      </c>
      <c r="B21" s="1198">
        <f>B19+1</f>
        <v>43</v>
      </c>
      <c r="C21" s="296"/>
      <c r="D21" s="228"/>
      <c r="E21" s="297"/>
      <c r="F21" s="228"/>
      <c r="G21" s="296"/>
      <c r="H21" s="228"/>
    </row>
    <row r="22" spans="1:8" ht="12.75" customHeight="1">
      <c r="A22" s="178" t="s">
        <v>892</v>
      </c>
      <c r="B22" s="1198">
        <f>B21+1</f>
        <v>44</v>
      </c>
      <c r="C22" s="296"/>
      <c r="D22" s="228"/>
      <c r="E22" s="297"/>
      <c r="F22" s="228"/>
      <c r="G22" s="296"/>
      <c r="H22" s="228"/>
    </row>
    <row r="23" spans="1:8" ht="12.75" customHeight="1">
      <c r="A23" s="178" t="s">
        <v>893</v>
      </c>
      <c r="B23" s="1198">
        <f>B22+1</f>
        <v>45</v>
      </c>
      <c r="C23" s="296"/>
      <c r="D23" s="228">
        <v>-106125</v>
      </c>
      <c r="E23" s="297"/>
      <c r="F23" s="228"/>
      <c r="G23" s="296"/>
      <c r="H23" s="228">
        <v>-98000</v>
      </c>
    </row>
    <row r="24" spans="1:8" ht="12.75" customHeight="1">
      <c r="A24" s="281" t="s">
        <v>678</v>
      </c>
      <c r="B24" s="39"/>
      <c r="C24" s="21"/>
      <c r="D24" s="228"/>
      <c r="E24" s="228"/>
      <c r="F24" s="228"/>
      <c r="G24" s="220"/>
      <c r="H24" s="228"/>
    </row>
    <row r="25" spans="1:8" ht="12.75" customHeight="1">
      <c r="A25" s="66" t="s">
        <v>624</v>
      </c>
      <c r="B25" s="1198">
        <f>B23+1</f>
        <v>46</v>
      </c>
      <c r="C25" s="296"/>
      <c r="D25" s="228"/>
      <c r="E25" s="297"/>
      <c r="F25" s="228"/>
      <c r="G25" s="296"/>
      <c r="H25" s="228"/>
    </row>
    <row r="26" spans="1:8" ht="12.75" customHeight="1">
      <c r="A26" s="62" t="s">
        <v>624</v>
      </c>
      <c r="B26" s="274">
        <f>B25+1</f>
        <v>47</v>
      </c>
      <c r="C26" s="296"/>
      <c r="D26" s="117"/>
      <c r="E26" s="297"/>
      <c r="F26" s="117"/>
      <c r="G26" s="296"/>
      <c r="H26" s="117"/>
    </row>
    <row r="27" spans="1:8" ht="15" customHeight="1" thickBot="1">
      <c r="A27" s="815"/>
      <c r="B27" s="1199">
        <f>B26+1</f>
        <v>48</v>
      </c>
      <c r="C27" s="816"/>
      <c r="D27" s="239">
        <f>SUM(D13:D26)</f>
        <v>-128308</v>
      </c>
      <c r="E27" s="817"/>
      <c r="F27" s="239"/>
      <c r="G27" s="816"/>
      <c r="H27" s="239">
        <f>SUM(H13:H26)</f>
        <v>-121719</v>
      </c>
    </row>
    <row r="28" spans="1:8" ht="9" customHeight="1">
      <c r="A28" s="62"/>
      <c r="B28" s="274"/>
      <c r="C28" s="296"/>
      <c r="D28" s="251"/>
      <c r="E28" s="297"/>
      <c r="F28" s="251"/>
      <c r="G28" s="296"/>
      <c r="H28" s="251"/>
    </row>
    <row r="29" spans="1:8" ht="12.75" customHeight="1">
      <c r="A29" s="50" t="s">
        <v>587</v>
      </c>
      <c r="B29" s="264"/>
      <c r="C29" s="317"/>
      <c r="D29" s="209"/>
      <c r="E29" s="209"/>
      <c r="F29" s="209"/>
      <c r="G29" s="220"/>
      <c r="H29" s="117"/>
    </row>
    <row r="30" spans="1:8" ht="12.75" customHeight="1">
      <c r="A30" s="18" t="s">
        <v>621</v>
      </c>
      <c r="B30" s="264">
        <f>B27+1</f>
        <v>49</v>
      </c>
      <c r="C30" s="294"/>
      <c r="D30" s="219"/>
      <c r="E30" s="219"/>
      <c r="F30" s="219"/>
      <c r="G30" s="220"/>
      <c r="H30" s="117"/>
    </row>
    <row r="31" spans="1:9" ht="12.75" customHeight="1">
      <c r="A31" s="18" t="s">
        <v>622</v>
      </c>
      <c r="B31" s="264">
        <f>B30+1</f>
        <v>50</v>
      </c>
      <c r="C31" s="857" t="s">
        <v>666</v>
      </c>
      <c r="D31" s="242"/>
      <c r="E31" s="799" t="s">
        <v>667</v>
      </c>
      <c r="F31" s="242"/>
      <c r="G31" s="857" t="s">
        <v>666</v>
      </c>
      <c r="H31" s="116">
        <v>271706</v>
      </c>
      <c r="I31" s="799" t="s">
        <v>667</v>
      </c>
    </row>
    <row r="32" spans="1:8" ht="15" customHeight="1" thickBot="1">
      <c r="A32" s="279"/>
      <c r="B32" s="273">
        <f>B31+1</f>
        <v>51</v>
      </c>
      <c r="C32" s="318"/>
      <c r="D32" s="237"/>
      <c r="E32" s="237"/>
      <c r="F32" s="237"/>
      <c r="G32" s="280"/>
      <c r="H32" s="239">
        <f>H30-H31</f>
        <v>-271706</v>
      </c>
    </row>
    <row r="33" spans="1:8" ht="9" customHeight="1">
      <c r="A33" s="62"/>
      <c r="B33" s="274"/>
      <c r="C33" s="296"/>
      <c r="D33" s="251"/>
      <c r="E33" s="297"/>
      <c r="F33" s="251"/>
      <c r="G33" s="296"/>
      <c r="H33" s="251"/>
    </row>
    <row r="34" spans="1:8" ht="12.75" customHeight="1">
      <c r="A34" s="50" t="s">
        <v>1045</v>
      </c>
      <c r="B34" s="264"/>
      <c r="C34" s="218"/>
      <c r="D34" s="209"/>
      <c r="E34" s="209"/>
      <c r="F34" s="209"/>
      <c r="G34" s="220"/>
      <c r="H34" s="117"/>
    </row>
    <row r="35" spans="1:8" ht="12.75" customHeight="1">
      <c r="A35" s="1" t="s">
        <v>769</v>
      </c>
      <c r="B35" s="264"/>
      <c r="C35" s="218"/>
      <c r="D35" s="209"/>
      <c r="E35" s="209"/>
      <c r="F35" s="209"/>
      <c r="G35" s="220"/>
      <c r="H35" s="117"/>
    </row>
    <row r="36" spans="1:8" ht="12.75" customHeight="1">
      <c r="A36" s="1" t="s">
        <v>822</v>
      </c>
      <c r="B36" s="1229">
        <f>B32+1</f>
        <v>52</v>
      </c>
      <c r="C36" s="218"/>
      <c r="D36" s="209">
        <f>'S20  État situat. finan.'!$E$31</f>
        <v>14992384</v>
      </c>
      <c r="E36" s="209"/>
      <c r="F36" s="209"/>
      <c r="G36" s="220"/>
      <c r="H36" s="209">
        <v>14653573</v>
      </c>
    </row>
    <row r="37" spans="1:8" ht="12.75" customHeight="1">
      <c r="A37" s="1" t="s">
        <v>770</v>
      </c>
      <c r="B37" s="1229">
        <f>B36+1</f>
        <v>53</v>
      </c>
      <c r="C37" s="218"/>
      <c r="D37" s="209"/>
      <c r="E37" s="209"/>
      <c r="F37" s="209"/>
      <c r="G37" s="220"/>
      <c r="H37" s="209"/>
    </row>
    <row r="38" spans="1:8" ht="12.75" customHeight="1">
      <c r="A38" s="396" t="s">
        <v>771</v>
      </c>
      <c r="B38" s="1229">
        <f>B37+1</f>
        <v>54</v>
      </c>
      <c r="C38" s="218"/>
      <c r="D38" s="209">
        <f>'S20  État situat. finan.'!$E$12</f>
        <v>528575</v>
      </c>
      <c r="E38" s="209"/>
      <c r="F38" s="209"/>
      <c r="G38" s="220"/>
      <c r="H38" s="209">
        <v>374716</v>
      </c>
    </row>
    <row r="39" spans="1:8" ht="12.75" customHeight="1">
      <c r="A39" s="1" t="s">
        <v>1002</v>
      </c>
      <c r="B39" s="1229">
        <f>B38+1</f>
        <v>55</v>
      </c>
      <c r="C39" s="218"/>
      <c r="D39" s="209"/>
      <c r="E39" s="209"/>
      <c r="F39" s="209"/>
      <c r="G39" s="220"/>
      <c r="H39" s="209"/>
    </row>
    <row r="40" spans="1:8" ht="12.75" customHeight="1">
      <c r="A40" s="1" t="s">
        <v>1003</v>
      </c>
      <c r="B40" s="1229">
        <f>B39+1</f>
        <v>56</v>
      </c>
      <c r="C40" s="218"/>
      <c r="D40" s="209"/>
      <c r="E40" s="209"/>
      <c r="F40" s="209"/>
      <c r="G40" s="220"/>
      <c r="H40" s="209"/>
    </row>
    <row r="41" spans="1:8" ht="12.75" customHeight="1">
      <c r="A41" s="32"/>
      <c r="B41" s="1230">
        <f>B40+1</f>
        <v>57</v>
      </c>
      <c r="C41" s="234"/>
      <c r="D41" s="223">
        <f>SUM(D36:D40)</f>
        <v>15520959</v>
      </c>
      <c r="E41" s="223"/>
      <c r="F41" s="223"/>
      <c r="G41" s="235"/>
      <c r="H41" s="223">
        <f>SUM(H36:H40)</f>
        <v>15028289</v>
      </c>
    </row>
    <row r="42" spans="2:8" ht="9" customHeight="1">
      <c r="B42" s="1229"/>
      <c r="C42" s="218"/>
      <c r="D42" s="209"/>
      <c r="E42" s="209"/>
      <c r="F42" s="209"/>
      <c r="G42" s="220"/>
      <c r="H42" s="117"/>
    </row>
    <row r="43" spans="1:8" ht="12.75" customHeight="1">
      <c r="A43" s="1" t="s">
        <v>1004</v>
      </c>
      <c r="B43" s="1229"/>
      <c r="C43" s="218"/>
      <c r="D43" s="209"/>
      <c r="E43" s="209"/>
      <c r="F43" s="209"/>
      <c r="G43" s="220"/>
      <c r="H43" s="117"/>
    </row>
    <row r="44" spans="1:8" ht="12.75" customHeight="1">
      <c r="A44" s="1" t="s">
        <v>961</v>
      </c>
      <c r="B44" s="1229">
        <f>B41+1</f>
        <v>58</v>
      </c>
      <c r="C44" s="218"/>
      <c r="D44" s="209">
        <f>'S22-6  Note 12'!$T$25</f>
        <v>8077050</v>
      </c>
      <c r="E44" s="209"/>
      <c r="F44" s="209"/>
      <c r="G44" s="220"/>
      <c r="H44" s="209">
        <v>7565293</v>
      </c>
    </row>
    <row r="45" spans="1:8" ht="12.75" customHeight="1">
      <c r="A45" s="1" t="s">
        <v>816</v>
      </c>
      <c r="B45" s="1229">
        <f>B44+1</f>
        <v>59</v>
      </c>
      <c r="C45" s="218"/>
      <c r="D45" s="209">
        <f>'S22-6  Note 12'!$T$23</f>
        <v>43022</v>
      </c>
      <c r="E45" s="209"/>
      <c r="F45" s="209"/>
      <c r="G45" s="220"/>
      <c r="H45" s="209">
        <v>54088</v>
      </c>
    </row>
    <row r="46" spans="1:8" ht="12.75" customHeight="1">
      <c r="A46" s="1" t="s">
        <v>767</v>
      </c>
      <c r="B46" s="1229"/>
      <c r="C46" s="218"/>
      <c r="D46" s="209"/>
      <c r="E46" s="209"/>
      <c r="F46" s="209"/>
      <c r="G46" s="220"/>
      <c r="H46" s="117"/>
    </row>
    <row r="47" spans="1:9" ht="12.75" customHeight="1">
      <c r="A47" s="18" t="s">
        <v>768</v>
      </c>
      <c r="B47" s="1229">
        <f>B45+1</f>
        <v>60</v>
      </c>
      <c r="C47" s="275" t="s">
        <v>666</v>
      </c>
      <c r="D47" s="209">
        <f>'S37  Analyse dette LT'!I53</f>
        <v>1859173</v>
      </c>
      <c r="E47" s="1234" t="s">
        <v>667</v>
      </c>
      <c r="F47" s="209"/>
      <c r="G47" s="275" t="s">
        <v>666</v>
      </c>
      <c r="H47" s="209">
        <f>'S37  Analyse dette LT'!C53</f>
        <v>1229894</v>
      </c>
      <c r="I47" s="396" t="s">
        <v>667</v>
      </c>
    </row>
    <row r="48" spans="1:9" ht="12.75" customHeight="1">
      <c r="A48" s="45" t="s">
        <v>247</v>
      </c>
      <c r="B48" s="1231">
        <f>B47+1</f>
        <v>61</v>
      </c>
      <c r="C48" s="288" t="s">
        <v>666</v>
      </c>
      <c r="D48" s="231"/>
      <c r="E48" s="1235" t="s">
        <v>667</v>
      </c>
      <c r="F48" s="231"/>
      <c r="G48" s="288" t="s">
        <v>666</v>
      </c>
      <c r="H48" s="116"/>
      <c r="I48" s="396" t="s">
        <v>667</v>
      </c>
    </row>
    <row r="49" spans="2:8" ht="12.75" customHeight="1">
      <c r="B49" s="1229">
        <f>B48+1</f>
        <v>62</v>
      </c>
      <c r="C49" s="218"/>
      <c r="D49" s="209">
        <f>D44+D45-D47-D48</f>
        <v>6260899</v>
      </c>
      <c r="E49" s="209"/>
      <c r="F49" s="209"/>
      <c r="G49" s="220"/>
      <c r="H49" s="209">
        <f>H44+H45-H47-H48</f>
        <v>6389487</v>
      </c>
    </row>
    <row r="50" spans="1:8" ht="12.75" customHeight="1">
      <c r="A50" s="1" t="s">
        <v>14</v>
      </c>
      <c r="B50" s="1229">
        <f>B49+1</f>
        <v>63</v>
      </c>
      <c r="C50" s="218"/>
      <c r="D50" s="209">
        <f>28661+399131</f>
        <v>427792</v>
      </c>
      <c r="E50" s="209"/>
      <c r="F50" s="209"/>
      <c r="G50" s="220"/>
      <c r="H50" s="117">
        <f>68966+272035</f>
        <v>341001</v>
      </c>
    </row>
    <row r="51" spans="1:8" ht="12.75" customHeight="1">
      <c r="A51" s="554"/>
      <c r="B51" s="1230">
        <f>B50+1</f>
        <v>64</v>
      </c>
      <c r="C51" s="234"/>
      <c r="D51" s="223">
        <f>SUM(D49:D50)</f>
        <v>6688691</v>
      </c>
      <c r="E51" s="223"/>
      <c r="F51" s="223"/>
      <c r="G51" s="235"/>
      <c r="H51" s="223">
        <f>SUM(H49:H50)</f>
        <v>6730488</v>
      </c>
    </row>
    <row r="52" spans="1:8" ht="15" customHeight="1" thickBot="1">
      <c r="A52" s="14"/>
      <c r="B52" s="1232">
        <f>B51+1</f>
        <v>65</v>
      </c>
      <c r="C52" s="1227"/>
      <c r="D52" s="248">
        <f>D41-D51</f>
        <v>8832268</v>
      </c>
      <c r="E52" s="1228"/>
      <c r="F52" s="1228"/>
      <c r="G52" s="249"/>
      <c r="H52" s="248">
        <f>H41-H51</f>
        <v>8297801</v>
      </c>
    </row>
    <row r="53" spans="1:8" ht="15.75" customHeight="1">
      <c r="A53" s="266" t="s">
        <v>722</v>
      </c>
      <c r="B53" s="1685"/>
      <c r="C53" s="1686"/>
      <c r="D53" s="1687"/>
      <c r="E53" s="1687"/>
      <c r="F53" s="1687"/>
      <c r="G53" s="1686"/>
      <c r="H53" s="1688"/>
    </row>
    <row r="54" spans="1:8" ht="12" customHeight="1">
      <c r="A54" s="266" t="s">
        <v>718</v>
      </c>
      <c r="B54" s="1685"/>
      <c r="C54" s="1686"/>
      <c r="D54" s="1689">
        <v>28661</v>
      </c>
      <c r="E54" s="1689"/>
      <c r="F54" s="1689"/>
      <c r="G54" s="1690"/>
      <c r="H54" s="1691">
        <v>68966</v>
      </c>
    </row>
    <row r="55" spans="1:8" ht="12" customHeight="1">
      <c r="A55" s="266" t="s">
        <v>726</v>
      </c>
      <c r="B55" s="1692"/>
      <c r="C55" s="1692"/>
      <c r="D55" s="1693">
        <v>399131</v>
      </c>
      <c r="E55" s="1693"/>
      <c r="F55" s="1693"/>
      <c r="G55" s="1693"/>
      <c r="H55" s="1693">
        <v>272035</v>
      </c>
    </row>
    <row r="56" spans="1:8" ht="12" customHeight="1">
      <c r="A56" s="151"/>
      <c r="B56" s="1692"/>
      <c r="C56" s="1692"/>
      <c r="D56" s="1694">
        <f>SUM(D54:D55)</f>
        <v>427792</v>
      </c>
      <c r="E56" s="1693"/>
      <c r="F56" s="1693"/>
      <c r="G56" s="1693"/>
      <c r="H56" s="1694">
        <f>SUM(H54:H55)</f>
        <v>341001</v>
      </c>
    </row>
    <row r="57" spans="1:8" ht="24.75" customHeight="1">
      <c r="A57" s="1781" t="s">
        <v>98</v>
      </c>
      <c r="B57" s="1781"/>
      <c r="C57" s="1781"/>
      <c r="D57" s="1781"/>
      <c r="E57" s="1781"/>
      <c r="F57" s="1781"/>
      <c r="G57" s="1781"/>
      <c r="H57" s="1781"/>
    </row>
  </sheetData>
  <sheetProtection/>
  <mergeCells count="3">
    <mergeCell ref="A4:H4"/>
    <mergeCell ref="A5:H5"/>
    <mergeCell ref="A57:H57"/>
  </mergeCells>
  <printOptions/>
  <pageMargins left="0.3937007874015748" right="0.3937007874015748" top="0.5905511811023623" bottom="0.1968503937007874" header="0.5905511811023623" footer="0.1968503937007874"/>
  <pageSetup horizontalDpi="600" verticalDpi="600" orientation="portrait" r:id="rId1"/>
  <headerFooter alignWithMargins="0">
    <oddHeader>&amp;L&amp;9Organisme ________________________________________&amp;R&amp;9Code géographique ____________</oddHeader>
    <oddFooter>&amp;LS23-2</oddFooter>
  </headerFooter>
</worksheet>
</file>

<file path=xl/worksheets/sheet3.xml><?xml version="1.0" encoding="utf-8"?>
<worksheet xmlns="http://schemas.openxmlformats.org/spreadsheetml/2006/main" xmlns:r="http://schemas.openxmlformats.org/officeDocument/2006/relationships">
  <sheetPr codeName="Feuil21"/>
  <dimension ref="A4:H56"/>
  <sheetViews>
    <sheetView zoomScalePageLayoutView="0" workbookViewId="0" topLeftCell="A1">
      <selection activeCell="C23" sqref="C23"/>
    </sheetView>
  </sheetViews>
  <sheetFormatPr defaultColWidth="11.421875" defaultRowHeight="12.75"/>
  <cols>
    <col min="1" max="1" width="14.28125" style="1" customWidth="1"/>
    <col min="2" max="3" width="11.421875" style="1" customWidth="1"/>
    <col min="4" max="4" width="10.57421875" style="1" customWidth="1"/>
    <col min="5" max="5" width="10.28125" style="1" customWidth="1"/>
    <col min="6" max="6" width="10.421875" style="1" customWidth="1"/>
    <col min="7" max="7" width="27.00390625" style="1" customWidth="1"/>
    <col min="8" max="8" width="11.00390625" style="1" customWidth="1"/>
    <col min="9" max="16384" width="11.421875" style="1" customWidth="1"/>
  </cols>
  <sheetData>
    <row r="4" spans="1:7" ht="12.75">
      <c r="A4" s="310"/>
      <c r="G4" s="731" t="s">
        <v>399</v>
      </c>
    </row>
    <row r="5" ht="12.75">
      <c r="G5" s="731" t="s">
        <v>66</v>
      </c>
    </row>
    <row r="6" ht="12.75">
      <c r="G6" s="731"/>
    </row>
    <row r="8" spans="1:5" ht="13.5" thickBot="1">
      <c r="A8" s="14"/>
      <c r="B8" s="14"/>
      <c r="C8" s="14"/>
      <c r="D8" s="14"/>
      <c r="E8" s="14"/>
    </row>
    <row r="12" ht="12.75">
      <c r="A12" s="1" t="s">
        <v>1390</v>
      </c>
    </row>
    <row r="13" ht="12.75">
      <c r="C13" s="1182"/>
    </row>
    <row r="15" spans="1:6" ht="12.75">
      <c r="A15" s="1" t="s">
        <v>162</v>
      </c>
      <c r="B15"/>
      <c r="C15" s="1037"/>
      <c r="F15" s="1" t="s">
        <v>400</v>
      </c>
    </row>
    <row r="16" ht="12.75">
      <c r="G16" s="28"/>
    </row>
    <row r="17" ht="12.75">
      <c r="G17" s="18"/>
    </row>
    <row r="18" spans="1:6" ht="12.75">
      <c r="A18" s="373" t="s">
        <v>67</v>
      </c>
      <c r="B18" s="1183"/>
      <c r="C18" s="1183"/>
      <c r="D18" s="1183"/>
      <c r="F18" s="1" t="s">
        <v>401</v>
      </c>
    </row>
    <row r="19" ht="12.75">
      <c r="C19" s="1027" t="s">
        <v>164</v>
      </c>
    </row>
    <row r="21" ht="12.75">
      <c r="A21" s="18"/>
    </row>
    <row r="34" spans="2:7" ht="12.75">
      <c r="B34" s="18"/>
      <c r="C34" s="1084"/>
      <c r="D34" s="18"/>
      <c r="E34" s="18"/>
      <c r="F34" s="18"/>
      <c r="G34" s="18"/>
    </row>
    <row r="35" spans="2:7" ht="12.75">
      <c r="B35" s="18"/>
      <c r="C35" s="18"/>
      <c r="D35" s="18"/>
      <c r="E35" s="18"/>
      <c r="F35" s="18"/>
      <c r="G35" s="18"/>
    </row>
    <row r="36" spans="2:7" ht="12.75">
      <c r="B36" s="18"/>
      <c r="C36" s="18"/>
      <c r="D36" s="18"/>
      <c r="E36" s="18"/>
      <c r="F36" s="18"/>
      <c r="G36" s="18"/>
    </row>
    <row r="37" spans="2:7" ht="12.75">
      <c r="B37" s="18"/>
      <c r="C37" s="1084"/>
      <c r="D37" s="18"/>
      <c r="E37" s="18"/>
      <c r="F37" s="18"/>
      <c r="G37" s="1084"/>
    </row>
    <row r="38" spans="2:7" ht="12.75">
      <c r="B38" s="1153"/>
      <c r="C38" s="1153"/>
      <c r="F38" s="1153"/>
      <c r="G38" s="1153"/>
    </row>
    <row r="40" spans="1:7" ht="12.75">
      <c r="A40" s="1" t="s">
        <v>1364</v>
      </c>
      <c r="B40" s="45"/>
      <c r="C40" s="556"/>
      <c r="D40" s="45"/>
      <c r="E40" s="1" t="s">
        <v>402</v>
      </c>
      <c r="F40" s="45"/>
      <c r="G40" s="45"/>
    </row>
    <row r="43" spans="2:7" ht="12.75">
      <c r="B43" s="18"/>
      <c r="C43" s="1084"/>
      <c r="D43" s="18"/>
      <c r="F43" s="18"/>
      <c r="G43" s="1084"/>
    </row>
    <row r="44" spans="2:7" ht="12.75">
      <c r="B44" s="1153"/>
      <c r="C44" s="1153"/>
      <c r="F44" s="1153"/>
      <c r="G44" s="1153"/>
    </row>
    <row r="45" spans="2:7" ht="12.75">
      <c r="B45" s="1153"/>
      <c r="C45" s="1153"/>
      <c r="F45" s="1153"/>
      <c r="G45" s="1153"/>
    </row>
    <row r="46" spans="1:8" ht="12.75">
      <c r="A46" s="30"/>
      <c r="B46" s="30"/>
      <c r="C46" s="30"/>
      <c r="D46" s="30"/>
      <c r="E46" s="30"/>
      <c r="F46" s="735"/>
      <c r="G46" s="735"/>
      <c r="H46" s="735"/>
    </row>
    <row r="47" spans="1:8" ht="12.75">
      <c r="A47" s="30"/>
      <c r="B47" s="30"/>
      <c r="C47" s="30"/>
      <c r="D47" s="30"/>
      <c r="E47" s="30"/>
      <c r="F47" s="735"/>
      <c r="G47" s="735"/>
      <c r="H47" s="735"/>
    </row>
    <row r="48" spans="1:8" ht="12.75">
      <c r="A48" s="30"/>
      <c r="B48" s="30"/>
      <c r="C48" s="30"/>
      <c r="D48" s="30"/>
      <c r="E48" s="30"/>
      <c r="F48" s="735"/>
      <c r="G48" s="735"/>
      <c r="H48" s="735"/>
    </row>
    <row r="49" spans="1:8" ht="12.75">
      <c r="A49" s="30"/>
      <c r="B49" s="30"/>
      <c r="C49" s="30"/>
      <c r="D49" s="30"/>
      <c r="E49" s="30"/>
      <c r="F49" s="130"/>
      <c r="G49" s="455"/>
      <c r="H49" s="455"/>
    </row>
    <row r="50" spans="1:8" ht="12.75">
      <c r="A50" s="30"/>
      <c r="B50" s="30"/>
      <c r="C50" s="30"/>
      <c r="D50" s="30"/>
      <c r="E50" s="30"/>
      <c r="F50" s="130"/>
      <c r="G50" s="455"/>
      <c r="H50" s="455"/>
    </row>
    <row r="51" spans="1:8" ht="12.75">
      <c r="A51" s="30"/>
      <c r="B51" s="28"/>
      <c r="C51" s="30"/>
      <c r="D51" s="30"/>
      <c r="E51" s="30"/>
      <c r="F51" s="735"/>
      <c r="G51" s="735"/>
      <c r="H51" s="735"/>
    </row>
    <row r="52" spans="1:8" ht="12.75">
      <c r="A52" s="30"/>
      <c r="B52" s="30"/>
      <c r="C52" s="30"/>
      <c r="D52" s="30"/>
      <c r="E52" s="30"/>
      <c r="F52" s="735"/>
      <c r="G52" s="735"/>
      <c r="H52" s="735"/>
    </row>
    <row r="53" spans="1:8" ht="12.75">
      <c r="A53" s="736"/>
      <c r="B53" s="737"/>
      <c r="C53" s="736"/>
      <c r="D53" s="736"/>
      <c r="F53" s="738"/>
      <c r="H53" s="739"/>
    </row>
    <row r="54" spans="1:7" ht="12.75">
      <c r="A54" s="736"/>
      <c r="B54" s="736"/>
      <c r="C54" s="736"/>
      <c r="D54" s="28"/>
      <c r="E54" s="735"/>
      <c r="F54" s="735"/>
      <c r="G54" s="735"/>
    </row>
    <row r="56" spans="1:4" ht="12.75">
      <c r="A56" s="1184"/>
      <c r="B56" s="1185"/>
      <c r="C56" s="1186"/>
      <c r="D56" s="1185"/>
    </row>
  </sheetData>
  <sheetProtection/>
  <printOptions/>
  <pageMargins left="0.5905511811023623" right="0.4330708661417323" top="0.5905511811023623" bottom="0.3937007874015748" header="0.5905511811023623" footer="0.3937007874015748"/>
  <pageSetup horizontalDpi="600" verticalDpi="600" orientation="portrait" r:id="rId2"/>
  <headerFooter alignWithMargins="0">
    <oddHeader>&amp;L&amp;9Organisme ________________________________________&amp;R&amp;9Code géographique ____________</oddHeader>
    <oddFooter>&amp;LS3</oddFooter>
  </headerFooter>
  <drawing r:id="rId1"/>
</worksheet>
</file>

<file path=xl/worksheets/sheet30.xml><?xml version="1.0" encoding="utf-8"?>
<worksheet xmlns="http://schemas.openxmlformats.org/spreadsheetml/2006/main" xmlns:r="http://schemas.openxmlformats.org/officeDocument/2006/relationships">
  <sheetPr codeName="Feuil25"/>
  <dimension ref="A3:P59"/>
  <sheetViews>
    <sheetView zoomScaleSheetLayoutView="100" zoomScalePageLayoutView="0" workbookViewId="0" topLeftCell="B7">
      <selection activeCell="B13" sqref="B13"/>
    </sheetView>
  </sheetViews>
  <sheetFormatPr defaultColWidth="11.421875" defaultRowHeight="12.75"/>
  <cols>
    <col min="1" max="1" width="1.7109375" style="795" customWidth="1"/>
    <col min="2" max="2" width="2.7109375" style="823" customWidth="1"/>
    <col min="3" max="3" width="11.421875" style="772" customWidth="1"/>
    <col min="4" max="4" width="19.00390625" style="772" customWidth="1"/>
    <col min="5" max="5" width="10.7109375" style="772" customWidth="1"/>
    <col min="6" max="6" width="3.140625" style="772" customWidth="1"/>
    <col min="7" max="7" width="12.7109375" style="772" customWidth="1"/>
    <col min="8" max="8" width="3.28125" style="772" customWidth="1"/>
    <col min="9" max="9" width="2.7109375" style="772" customWidth="1"/>
    <col min="10" max="10" width="1.28515625" style="799" customWidth="1"/>
    <col min="11" max="11" width="16.140625" style="772" customWidth="1"/>
    <col min="12" max="12" width="1.28515625" style="799" customWidth="1"/>
    <col min="13" max="13" width="2.421875" style="772" customWidth="1"/>
    <col min="14" max="14" width="15.7109375" style="772" customWidth="1"/>
    <col min="15" max="15" width="1.28515625" style="799" customWidth="1"/>
    <col min="16" max="16" width="2.7109375" style="772" customWidth="1"/>
    <col min="17" max="17" width="3.140625" style="772" customWidth="1"/>
    <col min="18" max="16384" width="11.421875" style="772" customWidth="1"/>
  </cols>
  <sheetData>
    <row r="1" ht="12.75" customHeight="1"/>
    <row r="2" ht="12" customHeight="1"/>
    <row r="3" spans="3:15" ht="12.75">
      <c r="C3" s="562" t="s">
        <v>124</v>
      </c>
      <c r="D3" s="63"/>
      <c r="E3" s="63"/>
      <c r="F3" s="1379"/>
      <c r="G3" s="1379"/>
      <c r="H3" s="1379"/>
      <c r="I3" s="63"/>
      <c r="J3" s="1380"/>
      <c r="K3" s="826"/>
      <c r="L3" s="829"/>
      <c r="M3" s="826"/>
      <c r="N3" s="825"/>
      <c r="O3" s="829"/>
    </row>
    <row r="4" spans="2:15" ht="12.75">
      <c r="B4" s="824"/>
      <c r="C4" s="825" t="s">
        <v>125</v>
      </c>
      <c r="D4" s="826"/>
      <c r="E4" s="826"/>
      <c r="F4" s="826"/>
      <c r="G4" s="826"/>
      <c r="H4" s="827"/>
      <c r="I4" s="827"/>
      <c r="J4" s="828"/>
      <c r="K4" s="827"/>
      <c r="L4" s="828"/>
      <c r="M4" s="827"/>
      <c r="N4" s="827"/>
      <c r="O4" s="829"/>
    </row>
    <row r="5" spans="2:15" ht="12.75">
      <c r="B5" s="824"/>
      <c r="C5" s="825" t="s">
        <v>1047</v>
      </c>
      <c r="D5" s="829"/>
      <c r="E5" s="829"/>
      <c r="F5" s="829"/>
      <c r="G5" s="829"/>
      <c r="H5" s="828"/>
      <c r="I5" s="828"/>
      <c r="J5" s="828"/>
      <c r="K5" s="828"/>
      <c r="L5" s="828"/>
      <c r="M5" s="828"/>
      <c r="N5" s="828"/>
      <c r="O5" s="829"/>
    </row>
    <row r="6" spans="3:16" ht="8.25" customHeight="1">
      <c r="C6" s="771"/>
      <c r="D6" s="792"/>
      <c r="E6" s="792"/>
      <c r="F6" s="830"/>
      <c r="G6" s="831"/>
      <c r="H6" s="832"/>
      <c r="I6" s="832"/>
      <c r="J6" s="833"/>
      <c r="K6" s="832"/>
      <c r="L6" s="833"/>
      <c r="M6" s="832"/>
      <c r="N6" s="832"/>
      <c r="O6" s="834"/>
      <c r="P6" s="795"/>
    </row>
    <row r="7" spans="1:15" ht="12.75" customHeight="1">
      <c r="A7" s="802" t="s">
        <v>174</v>
      </c>
      <c r="B7" s="835" t="s">
        <v>837</v>
      </c>
      <c r="C7" s="1783" t="s">
        <v>838</v>
      </c>
      <c r="D7" s="1783"/>
      <c r="E7" s="1783"/>
      <c r="F7" s="1783"/>
      <c r="G7" s="1783"/>
      <c r="H7" s="1783"/>
      <c r="I7" s="1783"/>
      <c r="J7" s="1783"/>
      <c r="K7" s="1783"/>
      <c r="L7" s="1783"/>
      <c r="M7" s="1783"/>
      <c r="N7" s="1783"/>
      <c r="O7" s="836"/>
    </row>
    <row r="8" spans="1:15" ht="12" customHeight="1">
      <c r="A8" s="802"/>
      <c r="B8" s="835"/>
      <c r="C8" s="1503"/>
      <c r="D8" s="1503"/>
      <c r="E8" s="1503"/>
      <c r="F8" s="1503"/>
      <c r="G8" s="1503"/>
      <c r="H8" s="1503"/>
      <c r="I8" s="1503"/>
      <c r="J8" s="1503"/>
      <c r="K8" s="1503"/>
      <c r="L8" s="1503"/>
      <c r="M8" s="1503"/>
      <c r="N8" s="839" t="s">
        <v>1143</v>
      </c>
      <c r="O8" s="836"/>
    </row>
    <row r="9" spans="1:15" ht="12" customHeight="1">
      <c r="A9" s="802"/>
      <c r="B9" s="835"/>
      <c r="C9" s="1503"/>
      <c r="D9" s="1503"/>
      <c r="E9" s="1503"/>
      <c r="F9" s="1503"/>
      <c r="G9" s="839" t="s">
        <v>1147</v>
      </c>
      <c r="H9" s="1503"/>
      <c r="I9" s="1503"/>
      <c r="J9" s="1503"/>
      <c r="K9" s="839" t="s">
        <v>1149</v>
      </c>
      <c r="L9" s="1503"/>
      <c r="M9" s="1503"/>
      <c r="N9" s="839" t="s">
        <v>1151</v>
      </c>
      <c r="O9" s="836"/>
    </row>
    <row r="10" spans="1:15" s="1505" customFormat="1" ht="12" customHeight="1">
      <c r="A10" s="798"/>
      <c r="B10" s="838"/>
      <c r="C10" s="948"/>
      <c r="D10" s="948"/>
      <c r="E10" s="948"/>
      <c r="F10" s="948"/>
      <c r="G10" s="878" t="s">
        <v>1146</v>
      </c>
      <c r="H10" s="948"/>
      <c r="I10" s="948"/>
      <c r="J10" s="935"/>
      <c r="K10" s="878" t="s">
        <v>1148</v>
      </c>
      <c r="L10" s="935"/>
      <c r="N10" s="878" t="s">
        <v>1150</v>
      </c>
      <c r="O10" s="855"/>
    </row>
    <row r="11" spans="1:15" ht="12.75">
      <c r="A11" s="802" t="s">
        <v>174</v>
      </c>
      <c r="B11" s="797"/>
      <c r="C11" s="799" t="s">
        <v>839</v>
      </c>
      <c r="F11" s="841" t="s">
        <v>840</v>
      </c>
      <c r="G11" s="842"/>
      <c r="I11" s="832">
        <f>F11+1</f>
        <v>2</v>
      </c>
      <c r="J11" s="833"/>
      <c r="K11" s="842"/>
      <c r="L11" s="833"/>
      <c r="M11" s="832">
        <f>I11+1</f>
        <v>3</v>
      </c>
      <c r="N11" s="842"/>
      <c r="O11" s="843"/>
    </row>
    <row r="12" spans="1:15" s="844" customFormat="1" ht="9.75" customHeight="1">
      <c r="A12" s="1363"/>
      <c r="B12" s="845"/>
      <c r="C12" s="846"/>
      <c r="E12" s="847"/>
      <c r="F12" s="848"/>
      <c r="G12" s="849"/>
      <c r="H12" s="850"/>
      <c r="I12" s="850"/>
      <c r="J12" s="851"/>
      <c r="K12" s="850"/>
      <c r="L12" s="851"/>
      <c r="M12" s="850"/>
      <c r="N12" s="850"/>
      <c r="O12" s="852"/>
    </row>
    <row r="13" spans="2:15" ht="12.75" customHeight="1">
      <c r="B13" s="1370"/>
      <c r="C13" s="1784" t="s">
        <v>525</v>
      </c>
      <c r="D13" s="1784"/>
      <c r="E13" s="1784"/>
      <c r="F13" s="1784"/>
      <c r="G13" s="1784"/>
      <c r="H13" s="1784"/>
      <c r="I13" s="1784"/>
      <c r="J13" s="1784"/>
      <c r="K13" s="1784"/>
      <c r="L13" s="1784"/>
      <c r="M13" s="1784"/>
      <c r="N13" s="1784"/>
      <c r="O13" s="853"/>
    </row>
    <row r="14" spans="2:15" ht="12" customHeight="1">
      <c r="B14" s="813"/>
      <c r="G14" s="789"/>
      <c r="H14" s="782"/>
      <c r="I14" s="782"/>
      <c r="J14" s="814"/>
      <c r="O14" s="834"/>
    </row>
    <row r="15" spans="2:15" ht="12.75" customHeight="1">
      <c r="B15" s="813"/>
      <c r="C15" s="797" t="s">
        <v>1084</v>
      </c>
      <c r="G15" s="789"/>
      <c r="H15" s="782"/>
      <c r="I15" s="782"/>
      <c r="J15" s="814"/>
      <c r="K15" s="1382" t="s">
        <v>1048</v>
      </c>
      <c r="L15" s="814"/>
      <c r="M15" s="789"/>
      <c r="N15" s="1382" t="s">
        <v>1049</v>
      </c>
      <c r="O15" s="834"/>
    </row>
    <row r="16" spans="1:16" ht="12.75" customHeight="1">
      <c r="A16" s="802" t="s">
        <v>174</v>
      </c>
      <c r="C16" s="1782" t="s">
        <v>1085</v>
      </c>
      <c r="D16" s="1782"/>
      <c r="E16" s="1782"/>
      <c r="F16" s="1782"/>
      <c r="G16" s="1782"/>
      <c r="H16" s="1782"/>
      <c r="I16" s="856">
        <f>M11+1</f>
        <v>4</v>
      </c>
      <c r="J16" s="857"/>
      <c r="K16" s="789"/>
      <c r="M16" s="799"/>
      <c r="N16" s="858" t="s">
        <v>665</v>
      </c>
      <c r="O16" s="834"/>
      <c r="P16" s="775"/>
    </row>
    <row r="17" spans="1:16" ht="12.75">
      <c r="A17" s="802" t="s">
        <v>174</v>
      </c>
      <c r="C17" s="772" t="s">
        <v>668</v>
      </c>
      <c r="I17" s="856">
        <f>I16+1</f>
        <v>5</v>
      </c>
      <c r="J17" s="857" t="s">
        <v>666</v>
      </c>
      <c r="K17" s="789"/>
      <c r="L17" s="799" t="s">
        <v>667</v>
      </c>
      <c r="M17" s="1530" t="s">
        <v>666</v>
      </c>
      <c r="N17" s="858"/>
      <c r="O17" s="799" t="s">
        <v>667</v>
      </c>
      <c r="P17" s="775"/>
    </row>
    <row r="18" spans="1:16" ht="12.75">
      <c r="A18" s="802" t="s">
        <v>174</v>
      </c>
      <c r="C18" s="772" t="s">
        <v>1086</v>
      </c>
      <c r="I18" s="856">
        <f>I17+1</f>
        <v>6</v>
      </c>
      <c r="J18" s="857"/>
      <c r="K18" s="798"/>
      <c r="M18" s="799"/>
      <c r="N18" s="859"/>
      <c r="O18" s="834"/>
      <c r="P18" s="775"/>
    </row>
    <row r="19" spans="1:16" ht="13.5" thickBot="1">
      <c r="A19" s="802" t="s">
        <v>174</v>
      </c>
      <c r="C19" s="772" t="s">
        <v>1087</v>
      </c>
      <c r="I19" s="856">
        <f>I18+1</f>
        <v>7</v>
      </c>
      <c r="J19" s="857"/>
      <c r="K19" s="860"/>
      <c r="M19" s="799"/>
      <c r="N19" s="860"/>
      <c r="O19" s="834"/>
      <c r="P19" s="775"/>
    </row>
    <row r="20" spans="2:15" ht="9.75" customHeight="1">
      <c r="B20" s="835"/>
      <c r="C20" s="861"/>
      <c r="D20" s="862"/>
      <c r="E20" s="862"/>
      <c r="F20" s="776"/>
      <c r="G20" s="863"/>
      <c r="H20" s="832"/>
      <c r="I20" s="864"/>
      <c r="J20" s="865"/>
      <c r="K20" s="832"/>
      <c r="L20" s="833"/>
      <c r="M20" s="833"/>
      <c r="N20" s="832"/>
      <c r="O20" s="836"/>
    </row>
    <row r="21" spans="3:16" ht="12.75">
      <c r="C21" s="866" t="s">
        <v>1079</v>
      </c>
      <c r="I21" s="856"/>
      <c r="J21" s="857"/>
      <c r="M21" s="799"/>
      <c r="O21" s="834"/>
      <c r="P21" s="775"/>
    </row>
    <row r="22" spans="1:16" ht="12.75" customHeight="1">
      <c r="A22" s="802" t="s">
        <v>174</v>
      </c>
      <c r="C22" s="1782" t="s">
        <v>1080</v>
      </c>
      <c r="D22" s="1782"/>
      <c r="E22" s="1782"/>
      <c r="F22" s="1782"/>
      <c r="G22" s="1782"/>
      <c r="H22" s="1782"/>
      <c r="I22" s="856">
        <f>I19+1</f>
        <v>8</v>
      </c>
      <c r="J22" s="857"/>
      <c r="K22" s="789"/>
      <c r="M22" s="867"/>
      <c r="N22" s="789"/>
      <c r="O22" s="834"/>
      <c r="P22" s="775"/>
    </row>
    <row r="23" spans="1:16" ht="26.25" customHeight="1">
      <c r="A23" s="802" t="s">
        <v>174</v>
      </c>
      <c r="C23" s="1782" t="s">
        <v>1081</v>
      </c>
      <c r="D23" s="1782"/>
      <c r="E23" s="1782"/>
      <c r="F23" s="1782"/>
      <c r="G23" s="1782"/>
      <c r="H23" s="1782"/>
      <c r="I23" s="856">
        <f aca="true" t="shared" si="0" ref="I23:I28">I22+1</f>
        <v>9</v>
      </c>
      <c r="J23" s="857" t="s">
        <v>666</v>
      </c>
      <c r="K23" s="868"/>
      <c r="L23" s="799" t="s">
        <v>667</v>
      </c>
      <c r="M23" s="867" t="s">
        <v>666</v>
      </c>
      <c r="N23" s="868"/>
      <c r="O23" s="834" t="s">
        <v>667</v>
      </c>
      <c r="P23" s="775"/>
    </row>
    <row r="24" spans="1:16" ht="12.75">
      <c r="A24" s="802" t="s">
        <v>174</v>
      </c>
      <c r="C24" s="772" t="s">
        <v>1082</v>
      </c>
      <c r="I24" s="856">
        <f t="shared" si="0"/>
        <v>10</v>
      </c>
      <c r="J24" s="857"/>
      <c r="K24" s="798"/>
      <c r="M24" s="867"/>
      <c r="N24" s="798"/>
      <c r="O24" s="834"/>
      <c r="P24" s="775"/>
    </row>
    <row r="25" spans="1:16" ht="12.75">
      <c r="A25" s="802" t="s">
        <v>174</v>
      </c>
      <c r="C25" s="772" t="s">
        <v>1083</v>
      </c>
      <c r="I25" s="856">
        <f t="shared" si="0"/>
        <v>11</v>
      </c>
      <c r="J25" s="857"/>
      <c r="K25" s="868"/>
      <c r="M25" s="867"/>
      <c r="N25" s="868"/>
      <c r="O25" s="834"/>
      <c r="P25" s="775"/>
    </row>
    <row r="26" spans="1:16" ht="25.5" customHeight="1">
      <c r="A26" s="802" t="s">
        <v>174</v>
      </c>
      <c r="C26" s="1782" t="s">
        <v>1194</v>
      </c>
      <c r="D26" s="1782"/>
      <c r="E26" s="1782"/>
      <c r="F26" s="1782"/>
      <c r="G26" s="1782"/>
      <c r="H26" s="1782"/>
      <c r="I26" s="856">
        <f t="shared" si="0"/>
        <v>12</v>
      </c>
      <c r="J26" s="857"/>
      <c r="K26" s="789"/>
      <c r="M26" s="867"/>
      <c r="N26" s="869"/>
      <c r="O26" s="834"/>
      <c r="P26" s="775"/>
    </row>
    <row r="27" spans="1:16" ht="12.75">
      <c r="A27" s="802" t="s">
        <v>174</v>
      </c>
      <c r="C27" s="792" t="s">
        <v>1224</v>
      </c>
      <c r="I27" s="856">
        <f t="shared" si="0"/>
        <v>13</v>
      </c>
      <c r="J27" s="857" t="s">
        <v>666</v>
      </c>
      <c r="K27" s="858"/>
      <c r="L27" s="799" t="s">
        <v>667</v>
      </c>
      <c r="M27" s="867" t="s">
        <v>666</v>
      </c>
      <c r="N27" s="789"/>
      <c r="O27" s="834" t="s">
        <v>667</v>
      </c>
      <c r="P27" s="775"/>
    </row>
    <row r="28" spans="1:16" ht="12.75" customHeight="1" thickBot="1">
      <c r="A28" s="802" t="s">
        <v>174</v>
      </c>
      <c r="C28" s="1782" t="s">
        <v>1195</v>
      </c>
      <c r="D28" s="1782"/>
      <c r="E28" s="1782"/>
      <c r="F28" s="1782"/>
      <c r="G28" s="1782"/>
      <c r="H28" s="1782"/>
      <c r="I28" s="870">
        <f t="shared" si="0"/>
        <v>14</v>
      </c>
      <c r="J28" s="871"/>
      <c r="K28" s="860"/>
      <c r="M28" s="867"/>
      <c r="N28" s="860"/>
      <c r="O28" s="834"/>
      <c r="P28" s="775"/>
    </row>
    <row r="29" spans="3:16" ht="9.75" customHeight="1">
      <c r="C29" s="788"/>
      <c r="D29" s="788"/>
      <c r="E29" s="788"/>
      <c r="F29" s="788"/>
      <c r="G29" s="788"/>
      <c r="H29" s="788"/>
      <c r="I29" s="872"/>
      <c r="J29" s="873"/>
      <c r="K29" s="789"/>
      <c r="M29" s="867"/>
      <c r="N29" s="789"/>
      <c r="O29" s="834"/>
      <c r="P29" s="775"/>
    </row>
    <row r="30" spans="3:15" ht="12.75" customHeight="1">
      <c r="C30" s="1783" t="s">
        <v>1196</v>
      </c>
      <c r="D30" s="1783"/>
      <c r="E30" s="1783"/>
      <c r="F30" s="1783"/>
      <c r="G30" s="1783"/>
      <c r="H30" s="1783"/>
      <c r="I30" s="874"/>
      <c r="J30" s="874"/>
      <c r="K30" s="874"/>
      <c r="L30" s="874"/>
      <c r="M30" s="875"/>
      <c r="N30" s="874"/>
      <c r="O30" s="834"/>
    </row>
    <row r="31" spans="3:15" ht="12.75">
      <c r="C31" s="1783" t="s">
        <v>1088</v>
      </c>
      <c r="D31" s="1783"/>
      <c r="E31" s="1783"/>
      <c r="F31" s="1783"/>
      <c r="G31" s="1783"/>
      <c r="H31" s="1783"/>
      <c r="I31" s="874"/>
      <c r="J31" s="874"/>
      <c r="K31" s="874"/>
      <c r="L31" s="874"/>
      <c r="M31" s="875"/>
      <c r="N31" s="874"/>
      <c r="O31" s="834"/>
    </row>
    <row r="32" spans="1:15" ht="13.5" thickBot="1">
      <c r="A32" s="802" t="s">
        <v>174</v>
      </c>
      <c r="C32" s="785" t="s">
        <v>1089</v>
      </c>
      <c r="D32" s="780"/>
      <c r="E32" s="780"/>
      <c r="F32" s="780"/>
      <c r="H32" s="782"/>
      <c r="I32" s="782">
        <f>'S24-1  Av. soc. futurs'!I28+1</f>
        <v>15</v>
      </c>
      <c r="J32" s="814"/>
      <c r="K32" s="876"/>
      <c r="L32" s="814"/>
      <c r="M32" s="877"/>
      <c r="N32" s="876"/>
      <c r="O32" s="834"/>
    </row>
    <row r="33" spans="1:15" ht="12.75">
      <c r="A33" s="802" t="s">
        <v>174</v>
      </c>
      <c r="C33" s="772" t="s">
        <v>1080</v>
      </c>
      <c r="I33" s="878">
        <f>I32+1</f>
        <v>16</v>
      </c>
      <c r="J33" s="802"/>
      <c r="K33" s="789"/>
      <c r="M33" s="867"/>
      <c r="N33" s="789"/>
      <c r="O33" s="834"/>
    </row>
    <row r="34" spans="1:15" ht="12.75">
      <c r="A34" s="802" t="s">
        <v>174</v>
      </c>
      <c r="C34" s="1782" t="s">
        <v>1090</v>
      </c>
      <c r="D34" s="1782"/>
      <c r="E34" s="1782"/>
      <c r="F34" s="1782"/>
      <c r="G34" s="1782"/>
      <c r="H34" s="1782"/>
      <c r="I34" s="878"/>
      <c r="J34" s="802"/>
      <c r="K34" s="789"/>
      <c r="M34" s="867"/>
      <c r="N34" s="789"/>
      <c r="O34" s="834"/>
    </row>
    <row r="35" spans="1:15" ht="12.75">
      <c r="A35" s="802" t="s">
        <v>174</v>
      </c>
      <c r="C35" s="772" t="s">
        <v>1091</v>
      </c>
      <c r="I35" s="878">
        <f>I33+1</f>
        <v>17</v>
      </c>
      <c r="J35" s="802" t="s">
        <v>666</v>
      </c>
      <c r="K35" s="868"/>
      <c r="L35" s="799" t="s">
        <v>667</v>
      </c>
      <c r="M35" s="867" t="s">
        <v>666</v>
      </c>
      <c r="N35" s="868"/>
      <c r="O35" s="834" t="s">
        <v>667</v>
      </c>
    </row>
    <row r="36" spans="1:15" ht="13.5" thickBot="1">
      <c r="A36" s="802" t="s">
        <v>174</v>
      </c>
      <c r="C36" s="772" t="s">
        <v>1092</v>
      </c>
      <c r="I36" s="878">
        <f>I35+1</f>
        <v>18</v>
      </c>
      <c r="J36" s="802" t="s">
        <v>666</v>
      </c>
      <c r="K36" s="860"/>
      <c r="L36" s="799" t="s">
        <v>667</v>
      </c>
      <c r="M36" s="867" t="s">
        <v>666</v>
      </c>
      <c r="N36" s="860"/>
      <c r="O36" s="834" t="s">
        <v>667</v>
      </c>
    </row>
    <row r="37" spans="9:15" ht="9" customHeight="1">
      <c r="I37" s="878"/>
      <c r="J37" s="802"/>
      <c r="M37" s="867"/>
      <c r="O37" s="834"/>
    </row>
    <row r="38" spans="3:15" ht="12.75">
      <c r="C38" s="784" t="s">
        <v>668</v>
      </c>
      <c r="D38" s="792"/>
      <c r="E38" s="792"/>
      <c r="F38" s="830"/>
      <c r="G38" s="879"/>
      <c r="H38" s="880"/>
      <c r="I38" s="881"/>
      <c r="J38" s="834"/>
      <c r="K38" s="832"/>
      <c r="L38" s="833"/>
      <c r="M38" s="882"/>
      <c r="N38" s="883"/>
      <c r="O38" s="834"/>
    </row>
    <row r="39" spans="1:15" ht="12.75">
      <c r="A39" s="802" t="s">
        <v>174</v>
      </c>
      <c r="C39" s="1785" t="s">
        <v>1093</v>
      </c>
      <c r="D39" s="1785"/>
      <c r="E39" s="1785"/>
      <c r="F39" s="1785"/>
      <c r="G39" s="1785"/>
      <c r="H39" s="1785"/>
      <c r="I39" s="881">
        <f>I36+1</f>
        <v>19</v>
      </c>
      <c r="J39" s="834"/>
      <c r="K39" s="884" t="s">
        <v>665</v>
      </c>
      <c r="L39" s="833"/>
      <c r="M39" s="882"/>
      <c r="N39" s="885" t="s">
        <v>665</v>
      </c>
      <c r="O39" s="834"/>
    </row>
    <row r="40" spans="1:15" ht="12.75">
      <c r="A40" s="802" t="s">
        <v>174</v>
      </c>
      <c r="C40" s="1785" t="s">
        <v>1203</v>
      </c>
      <c r="D40" s="1785"/>
      <c r="E40" s="1785"/>
      <c r="F40" s="1785"/>
      <c r="G40" s="1785"/>
      <c r="H40" s="1785"/>
      <c r="I40" s="881">
        <f>I39+1</f>
        <v>20</v>
      </c>
      <c r="J40" s="834"/>
      <c r="K40" s="886"/>
      <c r="L40" s="833"/>
      <c r="M40" s="882"/>
      <c r="N40" s="887"/>
      <c r="O40" s="834"/>
    </row>
    <row r="41" spans="1:15" ht="12.75" customHeight="1">
      <c r="A41" s="802" t="s">
        <v>174</v>
      </c>
      <c r="C41" s="768"/>
      <c r="D41" s="768"/>
      <c r="E41" s="768"/>
      <c r="F41" s="768"/>
      <c r="G41" s="768"/>
      <c r="H41" s="768"/>
      <c r="I41" s="881">
        <f>I40+1</f>
        <v>21</v>
      </c>
      <c r="J41" s="834"/>
      <c r="K41" s="884"/>
      <c r="L41" s="833"/>
      <c r="M41" s="882"/>
      <c r="N41" s="885"/>
      <c r="O41" s="834"/>
    </row>
    <row r="42" spans="1:15" ht="12.75">
      <c r="A42" s="802" t="s">
        <v>174</v>
      </c>
      <c r="C42" s="1785" t="s">
        <v>1060</v>
      </c>
      <c r="D42" s="1785"/>
      <c r="E42" s="1785"/>
      <c r="F42" s="1785"/>
      <c r="G42" s="1785"/>
      <c r="H42" s="1785"/>
      <c r="I42" s="881">
        <f>I41+1</f>
        <v>22</v>
      </c>
      <c r="J42" s="834" t="s">
        <v>666</v>
      </c>
      <c r="K42" s="884"/>
      <c r="L42" s="833" t="s">
        <v>667</v>
      </c>
      <c r="M42" s="882" t="s">
        <v>666</v>
      </c>
      <c r="N42" s="885"/>
      <c r="O42" s="834" t="s">
        <v>667</v>
      </c>
    </row>
    <row r="43" spans="1:15" ht="12.75">
      <c r="A43" s="802"/>
      <c r="C43" s="1785" t="s">
        <v>1373</v>
      </c>
      <c r="D43" s="1785"/>
      <c r="E43" s="1785"/>
      <c r="F43" s="1785"/>
      <c r="G43" s="1785"/>
      <c r="H43" s="1785"/>
      <c r="I43" s="881"/>
      <c r="J43" s="834"/>
      <c r="K43" s="884"/>
      <c r="L43" s="833"/>
      <c r="M43" s="882"/>
      <c r="N43" s="885"/>
      <c r="O43" s="834"/>
    </row>
    <row r="44" spans="1:15" ht="12.75">
      <c r="A44" s="802" t="s">
        <v>174</v>
      </c>
      <c r="C44" s="772" t="s">
        <v>1374</v>
      </c>
      <c r="I44" s="881">
        <f>I42+1</f>
        <v>23</v>
      </c>
      <c r="J44" s="834" t="s">
        <v>666</v>
      </c>
      <c r="K44" s="886"/>
      <c r="L44" s="833" t="s">
        <v>667</v>
      </c>
      <c r="M44" s="882" t="s">
        <v>666</v>
      </c>
      <c r="N44" s="887"/>
      <c r="O44" s="834" t="s">
        <v>667</v>
      </c>
    </row>
    <row r="45" spans="1:15" ht="12.75" customHeight="1">
      <c r="A45" s="802" t="s">
        <v>174</v>
      </c>
      <c r="C45" s="768"/>
      <c r="D45" s="768"/>
      <c r="E45" s="768"/>
      <c r="F45" s="768"/>
      <c r="G45" s="768"/>
      <c r="H45" s="768"/>
      <c r="I45" s="881">
        <f>I44+1</f>
        <v>24</v>
      </c>
      <c r="J45" s="834"/>
      <c r="K45" s="884" t="s">
        <v>665</v>
      </c>
      <c r="L45" s="833"/>
      <c r="M45" s="882"/>
      <c r="N45" s="885"/>
      <c r="O45" s="834"/>
    </row>
    <row r="46" spans="1:15" ht="12.75">
      <c r="A46" s="802" t="s">
        <v>174</v>
      </c>
      <c r="C46" s="785" t="s">
        <v>1375</v>
      </c>
      <c r="D46" s="792"/>
      <c r="E46" s="792"/>
      <c r="F46" s="830"/>
      <c r="G46" s="879"/>
      <c r="H46" s="880"/>
      <c r="I46" s="881">
        <f>I45+1</f>
        <v>25</v>
      </c>
      <c r="J46" s="834"/>
      <c r="K46" s="884"/>
      <c r="L46" s="833"/>
      <c r="M46" s="882"/>
      <c r="N46" s="885"/>
      <c r="O46" s="834"/>
    </row>
    <row r="47" spans="3:15" ht="12.75">
      <c r="C47" s="785" t="s">
        <v>1376</v>
      </c>
      <c r="D47" s="792"/>
      <c r="E47" s="792"/>
      <c r="F47" s="830"/>
      <c r="G47" s="879"/>
      <c r="H47" s="880"/>
      <c r="I47" s="881"/>
      <c r="J47" s="834"/>
      <c r="K47" s="884"/>
      <c r="L47" s="833"/>
      <c r="M47" s="882"/>
      <c r="N47" s="885"/>
      <c r="O47" s="834"/>
    </row>
    <row r="48" spans="1:15" ht="12.75">
      <c r="A48" s="802" t="s">
        <v>174</v>
      </c>
      <c r="C48" s="785" t="s">
        <v>1377</v>
      </c>
      <c r="D48" s="792"/>
      <c r="E48" s="792"/>
      <c r="F48" s="830"/>
      <c r="G48" s="879"/>
      <c r="H48" s="880"/>
      <c r="I48" s="881">
        <f>I46+1</f>
        <v>26</v>
      </c>
      <c r="J48" s="834"/>
      <c r="K48" s="884"/>
      <c r="L48" s="833"/>
      <c r="M48" s="882"/>
      <c r="N48" s="885"/>
      <c r="O48" s="834"/>
    </row>
    <row r="49" spans="1:15" ht="12.75">
      <c r="A49" s="802" t="s">
        <v>174</v>
      </c>
      <c r="C49" s="785" t="s">
        <v>1378</v>
      </c>
      <c r="D49" s="792"/>
      <c r="E49" s="792"/>
      <c r="F49" s="830"/>
      <c r="G49" s="879"/>
      <c r="H49" s="880"/>
      <c r="I49" s="881">
        <f>I48+1</f>
        <v>27</v>
      </c>
      <c r="J49" s="834"/>
      <c r="K49" s="884"/>
      <c r="L49" s="833"/>
      <c r="M49" s="882"/>
      <c r="N49" s="885"/>
      <c r="O49" s="834"/>
    </row>
    <row r="50" spans="1:15" ht="12.75">
      <c r="A50" s="802" t="s">
        <v>174</v>
      </c>
      <c r="C50" s="785" t="s">
        <v>1379</v>
      </c>
      <c r="D50" s="792"/>
      <c r="E50" s="792"/>
      <c r="F50" s="830"/>
      <c r="G50" s="879"/>
      <c r="H50" s="880"/>
      <c r="I50" s="881">
        <f>I49+1</f>
        <v>28</v>
      </c>
      <c r="J50" s="834"/>
      <c r="K50" s="884"/>
      <c r="L50" s="833"/>
      <c r="M50" s="882"/>
      <c r="N50" s="885"/>
      <c r="O50" s="834"/>
    </row>
    <row r="51" spans="1:15" ht="12.75">
      <c r="A51" s="802" t="s">
        <v>174</v>
      </c>
      <c r="C51" s="785" t="s">
        <v>1380</v>
      </c>
      <c r="D51" s="792"/>
      <c r="E51" s="792"/>
      <c r="F51" s="830"/>
      <c r="G51" s="879"/>
      <c r="H51" s="880"/>
      <c r="I51" s="881">
        <f>I50+1</f>
        <v>29</v>
      </c>
      <c r="J51" s="834"/>
      <c r="K51" s="884"/>
      <c r="L51" s="833"/>
      <c r="M51" s="882"/>
      <c r="N51" s="885"/>
      <c r="O51" s="834"/>
    </row>
    <row r="52" spans="3:15" ht="12.75">
      <c r="C52" s="785" t="s">
        <v>1381</v>
      </c>
      <c r="D52" s="792"/>
      <c r="E52" s="792"/>
      <c r="F52" s="830"/>
      <c r="G52" s="879"/>
      <c r="H52" s="880"/>
      <c r="I52" s="881"/>
      <c r="J52" s="834"/>
      <c r="K52" s="884"/>
      <c r="L52" s="833"/>
      <c r="M52" s="882"/>
      <c r="N52" s="885"/>
      <c r="O52" s="834"/>
    </row>
    <row r="53" spans="1:15" ht="12.75">
      <c r="A53" s="802" t="s">
        <v>174</v>
      </c>
      <c r="C53" s="785" t="s">
        <v>907</v>
      </c>
      <c r="D53" s="792"/>
      <c r="E53" s="792"/>
      <c r="F53" s="830"/>
      <c r="G53" s="879"/>
      <c r="H53" s="880"/>
      <c r="I53" s="881">
        <f>I51+1</f>
        <v>30</v>
      </c>
      <c r="J53" s="834"/>
      <c r="K53" s="884"/>
      <c r="L53" s="833"/>
      <c r="M53" s="882"/>
      <c r="N53" s="885"/>
      <c r="O53" s="834"/>
    </row>
    <row r="54" spans="1:15" ht="12.75">
      <c r="A54" s="802" t="s">
        <v>174</v>
      </c>
      <c r="C54" s="785" t="s">
        <v>907</v>
      </c>
      <c r="D54" s="792"/>
      <c r="E54" s="792"/>
      <c r="F54" s="830"/>
      <c r="G54" s="879"/>
      <c r="H54" s="880"/>
      <c r="I54" s="881">
        <f aca="true" t="shared" si="1" ref="I54:I59">I53+1</f>
        <v>31</v>
      </c>
      <c r="J54" s="834"/>
      <c r="K54" s="884"/>
      <c r="L54" s="833"/>
      <c r="M54" s="882"/>
      <c r="N54" s="885"/>
      <c r="O54" s="834"/>
    </row>
    <row r="55" spans="1:15" ht="13.5" thickBot="1">
      <c r="A55" s="802" t="s">
        <v>174</v>
      </c>
      <c r="C55" s="785" t="s">
        <v>1382</v>
      </c>
      <c r="D55" s="792"/>
      <c r="E55" s="792"/>
      <c r="F55" s="830"/>
      <c r="G55" s="879"/>
      <c r="H55" s="880"/>
      <c r="I55" s="881">
        <f t="shared" si="1"/>
        <v>32</v>
      </c>
      <c r="J55" s="834"/>
      <c r="K55" s="888"/>
      <c r="L55" s="833"/>
      <c r="M55" s="882"/>
      <c r="N55" s="889"/>
      <c r="O55" s="834"/>
    </row>
    <row r="56" spans="1:15" ht="12.75">
      <c r="A56" s="802" t="s">
        <v>174</v>
      </c>
      <c r="C56" s="785" t="s">
        <v>981</v>
      </c>
      <c r="D56" s="792"/>
      <c r="E56" s="792"/>
      <c r="F56" s="830"/>
      <c r="G56" s="879"/>
      <c r="H56" s="880"/>
      <c r="I56" s="881">
        <f t="shared" si="1"/>
        <v>33</v>
      </c>
      <c r="J56" s="834"/>
      <c r="K56" s="884"/>
      <c r="L56" s="833"/>
      <c r="M56" s="882"/>
      <c r="N56" s="885"/>
      <c r="O56" s="834"/>
    </row>
    <row r="57" spans="1:15" ht="12.75">
      <c r="A57" s="802" t="s">
        <v>174</v>
      </c>
      <c r="C57" s="785" t="s">
        <v>1383</v>
      </c>
      <c r="D57" s="792"/>
      <c r="E57" s="792"/>
      <c r="F57" s="830"/>
      <c r="G57" s="879"/>
      <c r="H57" s="880"/>
      <c r="I57" s="881">
        <f t="shared" si="1"/>
        <v>34</v>
      </c>
      <c r="J57" s="834" t="s">
        <v>666</v>
      </c>
      <c r="K57" s="884"/>
      <c r="L57" s="833" t="s">
        <v>667</v>
      </c>
      <c r="M57" s="882" t="s">
        <v>666</v>
      </c>
      <c r="N57" s="885"/>
      <c r="O57" s="834" t="s">
        <v>667</v>
      </c>
    </row>
    <row r="58" spans="1:15" ht="13.5" thickBot="1">
      <c r="A58" s="802" t="s">
        <v>174</v>
      </c>
      <c r="C58" s="785" t="s">
        <v>1384</v>
      </c>
      <c r="D58" s="792"/>
      <c r="E58" s="792"/>
      <c r="F58" s="830"/>
      <c r="G58" s="879"/>
      <c r="H58" s="880"/>
      <c r="I58" s="881">
        <f t="shared" si="1"/>
        <v>35</v>
      </c>
      <c r="J58" s="834"/>
      <c r="K58" s="888"/>
      <c r="L58" s="833"/>
      <c r="M58" s="882"/>
      <c r="N58" s="889"/>
      <c r="O58" s="834"/>
    </row>
    <row r="59" spans="1:15" ht="13.5" thickBot="1">
      <c r="A59" s="802" t="s">
        <v>174</v>
      </c>
      <c r="C59" s="785" t="s">
        <v>668</v>
      </c>
      <c r="D59" s="792"/>
      <c r="E59" s="792"/>
      <c r="F59" s="830"/>
      <c r="G59" s="879"/>
      <c r="H59" s="880"/>
      <c r="I59" s="881">
        <f t="shared" si="1"/>
        <v>36</v>
      </c>
      <c r="J59" s="834"/>
      <c r="K59" s="890"/>
      <c r="L59" s="833"/>
      <c r="M59" s="882"/>
      <c r="N59" s="891"/>
      <c r="O59" s="834"/>
    </row>
  </sheetData>
  <sheetProtection/>
  <mergeCells count="14">
    <mergeCell ref="C42:H42"/>
    <mergeCell ref="C43:H43"/>
    <mergeCell ref="C28:H28"/>
    <mergeCell ref="C30:H30"/>
    <mergeCell ref="C31:H31"/>
    <mergeCell ref="C34:H34"/>
    <mergeCell ref="C39:H39"/>
    <mergeCell ref="C40:H40"/>
    <mergeCell ref="C23:H23"/>
    <mergeCell ref="C26:H26"/>
    <mergeCell ref="C7:N7"/>
    <mergeCell ref="C13:N13"/>
    <mergeCell ref="C16:H16"/>
    <mergeCell ref="C22:H22"/>
  </mergeCells>
  <printOptions/>
  <pageMargins left="0.3937007874015748" right="0.3937007874015748" top="0.5905511811023623" bottom="0.3937007874015748" header="0.5905511811023623" footer="0.3937007874015748"/>
  <pageSetup horizontalDpi="600" verticalDpi="600" orientation="portrait" scale="95" r:id="rId1"/>
  <headerFooter alignWithMargins="0">
    <oddHeader>&amp;L&amp;9Organisme ________________________________________&amp;R&amp;9Code géographique ____________</oddHeader>
    <oddFooter>&amp;LS24-1&amp;R
</oddFooter>
  </headerFooter>
</worksheet>
</file>

<file path=xl/worksheets/sheet31.xml><?xml version="1.0" encoding="utf-8"?>
<worksheet xmlns="http://schemas.openxmlformats.org/spreadsheetml/2006/main" xmlns:r="http://schemas.openxmlformats.org/officeDocument/2006/relationships">
  <sheetPr codeName="Feuil26"/>
  <dimension ref="A3:N57"/>
  <sheetViews>
    <sheetView zoomScaleSheetLayoutView="100" zoomScalePageLayoutView="0" workbookViewId="0" topLeftCell="A31">
      <selection activeCell="A43" sqref="A43"/>
    </sheetView>
  </sheetViews>
  <sheetFormatPr defaultColWidth="11.421875" defaultRowHeight="12.75"/>
  <cols>
    <col min="1" max="1" width="2.00390625" style="823" customWidth="1"/>
    <col min="2" max="2" width="11.421875" style="772" customWidth="1"/>
    <col min="3" max="3" width="19.00390625" style="772" customWidth="1"/>
    <col min="4" max="4" width="10.7109375" style="772" customWidth="1"/>
    <col min="5" max="5" width="3.140625" style="772" customWidth="1"/>
    <col min="6" max="6" width="14.140625" style="772" customWidth="1"/>
    <col min="7" max="7" width="1.28515625" style="772" customWidth="1"/>
    <col min="8" max="8" width="2.7109375" style="772" customWidth="1"/>
    <col min="9" max="9" width="1.28515625" style="799" customWidth="1"/>
    <col min="10" max="10" width="15.7109375" style="772" customWidth="1"/>
    <col min="11" max="11" width="1.28515625" style="799" customWidth="1"/>
    <col min="12" max="12" width="2.7109375" style="799" customWidth="1"/>
    <col min="13" max="13" width="15.7109375" style="772" customWidth="1"/>
    <col min="14" max="14" width="1.28515625" style="799" customWidth="1"/>
    <col min="15" max="15" width="2.7109375" style="772" customWidth="1"/>
    <col min="16" max="16" width="3.140625" style="772" customWidth="1"/>
    <col min="17" max="16384" width="11.421875" style="772" customWidth="1"/>
  </cols>
  <sheetData>
    <row r="3" spans="2:14" ht="12.75">
      <c r="B3" s="562" t="s">
        <v>124</v>
      </c>
      <c r="C3" s="63"/>
      <c r="D3" s="63"/>
      <c r="E3" s="1379"/>
      <c r="F3" s="1379"/>
      <c r="G3" s="1379"/>
      <c r="H3" s="63"/>
      <c r="I3" s="1380"/>
      <c r="J3" s="826"/>
      <c r="K3" s="829"/>
      <c r="L3" s="826"/>
      <c r="M3" s="825"/>
      <c r="N3" s="829"/>
    </row>
    <row r="4" spans="1:13" ht="12.75">
      <c r="A4" s="824"/>
      <c r="B4" s="825" t="s">
        <v>126</v>
      </c>
      <c r="C4" s="826"/>
      <c r="D4" s="826"/>
      <c r="E4" s="826"/>
      <c r="F4" s="826"/>
      <c r="G4" s="827"/>
      <c r="H4" s="827"/>
      <c r="I4" s="828"/>
      <c r="J4" s="827"/>
      <c r="K4" s="828"/>
      <c r="L4" s="828"/>
      <c r="M4" s="827"/>
    </row>
    <row r="5" spans="1:13" ht="12.75">
      <c r="A5" s="824"/>
      <c r="B5" s="825" t="s">
        <v>1047</v>
      </c>
      <c r="C5" s="829"/>
      <c r="D5" s="829"/>
      <c r="E5" s="829"/>
      <c r="F5" s="829"/>
      <c r="G5" s="828"/>
      <c r="H5" s="828"/>
      <c r="I5" s="828"/>
      <c r="J5" s="828"/>
      <c r="K5" s="828"/>
      <c r="L5" s="828"/>
      <c r="M5" s="828"/>
    </row>
    <row r="6" spans="1:13" ht="12.75">
      <c r="A6" s="824"/>
      <c r="B6" s="784"/>
      <c r="C6" s="784"/>
      <c r="D6" s="784"/>
      <c r="E6" s="784"/>
      <c r="F6" s="829"/>
      <c r="G6" s="828"/>
      <c r="H6" s="828"/>
      <c r="I6" s="828"/>
      <c r="J6" s="828"/>
      <c r="K6" s="828"/>
      <c r="L6" s="828"/>
      <c r="M6" s="828"/>
    </row>
    <row r="7" spans="1:14" ht="12.75" customHeight="1" thickBot="1">
      <c r="A7" s="892"/>
      <c r="B7" s="893"/>
      <c r="C7" s="808"/>
      <c r="D7" s="808"/>
      <c r="E7" s="808"/>
      <c r="F7" s="808"/>
      <c r="G7" s="808"/>
      <c r="H7" s="808"/>
      <c r="I7" s="808"/>
      <c r="J7" s="778">
        <v>2009</v>
      </c>
      <c r="K7" s="808"/>
      <c r="L7" s="808"/>
      <c r="M7" s="778">
        <v>2008</v>
      </c>
      <c r="N7" s="792"/>
    </row>
    <row r="8" spans="2:9" ht="12.75" customHeight="1">
      <c r="B8" s="797"/>
      <c r="H8" s="878"/>
      <c r="I8" s="802"/>
    </row>
    <row r="9" spans="2:14" ht="12.75" customHeight="1">
      <c r="B9" s="797" t="s">
        <v>1385</v>
      </c>
      <c r="H9" s="895"/>
      <c r="I9" s="855"/>
      <c r="N9" s="834"/>
    </row>
    <row r="10" spans="2:14" ht="12.75" customHeight="1">
      <c r="B10" s="772" t="s">
        <v>1386</v>
      </c>
      <c r="H10" s="896">
        <f>'S24-1  Av. soc. futurs'!I59+1</f>
        <v>37</v>
      </c>
      <c r="I10" s="843"/>
      <c r="J10" s="884"/>
      <c r="M10" s="884"/>
      <c r="N10" s="834"/>
    </row>
    <row r="11" spans="2:14" ht="12.75" customHeight="1">
      <c r="B11" s="772" t="s">
        <v>483</v>
      </c>
      <c r="H11" s="896">
        <f>H10+1</f>
        <v>38</v>
      </c>
      <c r="I11" s="843" t="s">
        <v>666</v>
      </c>
      <c r="J11" s="884"/>
      <c r="K11" s="799" t="s">
        <v>667</v>
      </c>
      <c r="L11" s="867" t="s">
        <v>666</v>
      </c>
      <c r="M11" s="884"/>
      <c r="N11" s="834" t="s">
        <v>667</v>
      </c>
    </row>
    <row r="12" spans="2:14" ht="12.75" customHeight="1">
      <c r="B12" s="799" t="s">
        <v>634</v>
      </c>
      <c r="H12" s="896">
        <f>H11+1</f>
        <v>39</v>
      </c>
      <c r="I12" s="843"/>
      <c r="J12" s="897"/>
      <c r="M12" s="897"/>
      <c r="N12" s="834"/>
    </row>
    <row r="13" spans="2:14" ht="12.75" customHeight="1">
      <c r="B13" s="1786" t="s">
        <v>814</v>
      </c>
      <c r="C13" s="1782"/>
      <c r="D13" s="1782"/>
      <c r="E13" s="1782"/>
      <c r="F13" s="1782"/>
      <c r="G13" s="1327"/>
      <c r="H13" s="896"/>
      <c r="I13" s="843"/>
      <c r="J13" s="884"/>
      <c r="M13" s="884"/>
      <c r="N13" s="834"/>
    </row>
    <row r="14" spans="2:14" ht="12.75" customHeight="1">
      <c r="B14" s="1786" t="s">
        <v>527</v>
      </c>
      <c r="C14" s="1782"/>
      <c r="D14" s="788"/>
      <c r="E14" s="788"/>
      <c r="F14" s="788"/>
      <c r="G14" s="788"/>
      <c r="H14" s="896">
        <f>H12+1</f>
        <v>40</v>
      </c>
      <c r="I14" s="843"/>
      <c r="J14" s="884"/>
      <c r="M14" s="884"/>
      <c r="N14" s="834"/>
    </row>
    <row r="15" spans="2:14" ht="12.75" customHeight="1">
      <c r="B15" s="799" t="s">
        <v>442</v>
      </c>
      <c r="H15" s="896">
        <f>H14+1</f>
        <v>41</v>
      </c>
      <c r="I15" s="843"/>
      <c r="J15" s="884"/>
      <c r="M15" s="884"/>
      <c r="N15" s="834"/>
    </row>
    <row r="16" spans="2:14" ht="12.75" customHeight="1">
      <c r="B16" s="1786" t="s">
        <v>443</v>
      </c>
      <c r="C16" s="1786"/>
      <c r="D16" s="1786"/>
      <c r="E16" s="1786"/>
      <c r="F16" s="1786"/>
      <c r="G16" s="840"/>
      <c r="H16" s="896"/>
      <c r="I16" s="843"/>
      <c r="J16" s="884"/>
      <c r="M16" s="884"/>
      <c r="N16" s="834"/>
    </row>
    <row r="17" spans="2:14" ht="12.75" customHeight="1">
      <c r="B17" s="1786" t="s">
        <v>444</v>
      </c>
      <c r="C17" s="1786"/>
      <c r="D17" s="1786"/>
      <c r="E17" s="769"/>
      <c r="F17" s="769"/>
      <c r="G17" s="769"/>
      <c r="H17" s="896">
        <f>H15+1</f>
        <v>42</v>
      </c>
      <c r="I17" s="843"/>
      <c r="J17" s="884"/>
      <c r="M17" s="884"/>
      <c r="N17" s="834"/>
    </row>
    <row r="18" spans="2:14" ht="12.75" customHeight="1">
      <c r="B18" s="1786" t="s">
        <v>1360</v>
      </c>
      <c r="C18" s="1786"/>
      <c r="D18" s="1786"/>
      <c r="E18" s="1786"/>
      <c r="F18" s="1786"/>
      <c r="G18" s="840"/>
      <c r="H18" s="896"/>
      <c r="I18" s="843"/>
      <c r="J18" s="884"/>
      <c r="M18" s="884"/>
      <c r="N18" s="834"/>
    </row>
    <row r="19" spans="2:14" ht="12.75" customHeight="1">
      <c r="B19" s="1786" t="s">
        <v>1361</v>
      </c>
      <c r="C19" s="1786"/>
      <c r="D19" s="1786"/>
      <c r="E19" s="1786"/>
      <c r="F19" s="1786"/>
      <c r="G19" s="769"/>
      <c r="H19" s="896">
        <f>H17+1</f>
        <v>43</v>
      </c>
      <c r="I19" s="843"/>
      <c r="J19" s="884"/>
      <c r="M19" s="884"/>
      <c r="N19" s="834"/>
    </row>
    <row r="20" spans="2:14" ht="12.75" customHeight="1">
      <c r="B20" s="799" t="s">
        <v>1215</v>
      </c>
      <c r="H20" s="896">
        <f>H19+1</f>
        <v>44</v>
      </c>
      <c r="I20" s="843"/>
      <c r="J20" s="884"/>
      <c r="M20" s="884"/>
      <c r="N20" s="834"/>
    </row>
    <row r="21" spans="2:9" ht="12.75" customHeight="1">
      <c r="B21" s="797"/>
      <c r="H21" s="878"/>
      <c r="I21" s="802"/>
    </row>
    <row r="22" spans="1:13" ht="13.5" customHeight="1">
      <c r="A22" s="797"/>
      <c r="B22" s="1787" t="s">
        <v>1397</v>
      </c>
      <c r="C22" s="1788"/>
      <c r="D22" s="1788"/>
      <c r="E22" s="1788"/>
      <c r="F22" s="1788"/>
      <c r="H22" s="878"/>
      <c r="I22" s="802"/>
      <c r="J22" s="881"/>
      <c r="K22" s="834"/>
      <c r="L22" s="834"/>
      <c r="M22" s="881"/>
    </row>
    <row r="23" spans="1:13" ht="13.5" customHeight="1">
      <c r="A23" s="797"/>
      <c r="B23" s="898" t="s">
        <v>1216</v>
      </c>
      <c r="C23" s="770"/>
      <c r="D23" s="770"/>
      <c r="E23" s="770"/>
      <c r="F23" s="770"/>
      <c r="H23" s="878"/>
      <c r="I23" s="802"/>
      <c r="J23" s="881"/>
      <c r="K23" s="834"/>
      <c r="L23" s="834"/>
      <c r="M23" s="881"/>
    </row>
    <row r="24" spans="1:13" ht="12.75" customHeight="1">
      <c r="A24" s="792"/>
      <c r="B24" s="792" t="s">
        <v>965</v>
      </c>
      <c r="C24" s="792"/>
      <c r="D24" s="792"/>
      <c r="E24" s="792"/>
      <c r="F24" s="780"/>
      <c r="G24" s="899"/>
      <c r="H24" s="896">
        <f>H20+1</f>
        <v>45</v>
      </c>
      <c r="I24" s="843"/>
      <c r="J24" s="900" t="s">
        <v>966</v>
      </c>
      <c r="K24" s="833"/>
      <c r="L24" s="833"/>
      <c r="M24" s="900" t="s">
        <v>966</v>
      </c>
    </row>
    <row r="25" spans="1:13" ht="12.75">
      <c r="A25" s="792"/>
      <c r="B25" s="785" t="s">
        <v>967</v>
      </c>
      <c r="C25" s="792"/>
      <c r="D25" s="792"/>
      <c r="E25" s="792"/>
      <c r="F25" s="780"/>
      <c r="G25" s="899"/>
      <c r="H25" s="896">
        <f aca="true" t="shared" si="0" ref="H25:H30">H24+1</f>
        <v>46</v>
      </c>
      <c r="I25" s="843"/>
      <c r="J25" s="900" t="s">
        <v>966</v>
      </c>
      <c r="K25" s="833"/>
      <c r="L25" s="833"/>
      <c r="M25" s="900" t="s">
        <v>966</v>
      </c>
    </row>
    <row r="26" spans="1:13" ht="12.75">
      <c r="A26" s="792"/>
      <c r="B26" s="785" t="s">
        <v>968</v>
      </c>
      <c r="C26" s="792"/>
      <c r="D26" s="792"/>
      <c r="E26" s="792"/>
      <c r="G26" s="899"/>
      <c r="H26" s="896">
        <f t="shared" si="0"/>
        <v>47</v>
      </c>
      <c r="I26" s="843"/>
      <c r="J26" s="900" t="s">
        <v>966</v>
      </c>
      <c r="K26" s="833"/>
      <c r="L26" s="833"/>
      <c r="M26" s="900" t="s">
        <v>966</v>
      </c>
    </row>
    <row r="27" spans="1:13" ht="12.75">
      <c r="A27" s="772"/>
      <c r="B27" s="792" t="s">
        <v>969</v>
      </c>
      <c r="C27" s="792"/>
      <c r="D27" s="792"/>
      <c r="E27" s="792"/>
      <c r="G27" s="899"/>
      <c r="H27" s="896">
        <f t="shared" si="0"/>
        <v>48</v>
      </c>
      <c r="I27" s="843"/>
      <c r="J27" s="900" t="s">
        <v>966</v>
      </c>
      <c r="K27" s="833"/>
      <c r="L27" s="833"/>
      <c r="M27" s="900" t="s">
        <v>966</v>
      </c>
    </row>
    <row r="28" spans="1:13" ht="12.75">
      <c r="A28" s="901"/>
      <c r="B28" s="1789" t="s">
        <v>970</v>
      </c>
      <c r="C28" s="1789"/>
      <c r="D28" s="1789"/>
      <c r="E28" s="1789"/>
      <c r="F28" s="1789"/>
      <c r="G28" s="899"/>
      <c r="H28" s="896">
        <f t="shared" si="0"/>
        <v>49</v>
      </c>
      <c r="I28" s="843"/>
      <c r="J28" s="902" t="s">
        <v>966</v>
      </c>
      <c r="K28" s="833"/>
      <c r="L28" s="833"/>
      <c r="M28" s="902" t="s">
        <v>966</v>
      </c>
    </row>
    <row r="29" spans="1:13" ht="12.75">
      <c r="A29" s="901"/>
      <c r="B29" s="1789" t="s">
        <v>971</v>
      </c>
      <c r="C29" s="1789"/>
      <c r="D29" s="1789"/>
      <c r="E29" s="1789"/>
      <c r="F29" s="1789"/>
      <c r="G29" s="899"/>
      <c r="H29" s="896">
        <f t="shared" si="0"/>
        <v>50</v>
      </c>
      <c r="I29" s="843"/>
      <c r="J29" s="902" t="s">
        <v>966</v>
      </c>
      <c r="K29" s="833"/>
      <c r="L29" s="833"/>
      <c r="M29" s="902" t="s">
        <v>966</v>
      </c>
    </row>
    <row r="30" spans="2:13" ht="12.75" customHeight="1">
      <c r="B30" s="1785" t="s">
        <v>972</v>
      </c>
      <c r="C30" s="1785"/>
      <c r="D30" s="1785"/>
      <c r="E30" s="1785"/>
      <c r="F30" s="1785"/>
      <c r="G30" s="899"/>
      <c r="H30" s="896">
        <f t="shared" si="0"/>
        <v>51</v>
      </c>
      <c r="I30" s="843"/>
      <c r="J30" s="903"/>
      <c r="K30" s="833"/>
      <c r="L30" s="833"/>
      <c r="M30" s="903"/>
    </row>
    <row r="31" spans="2:13" ht="12.75" customHeight="1">
      <c r="B31" s="771" t="s">
        <v>973</v>
      </c>
      <c r="C31" s="768"/>
      <c r="D31" s="768"/>
      <c r="E31" s="768"/>
      <c r="F31" s="768"/>
      <c r="G31" s="899"/>
      <c r="H31" s="896"/>
      <c r="I31" s="843"/>
      <c r="J31" s="903"/>
      <c r="K31" s="833"/>
      <c r="L31" s="833"/>
      <c r="M31" s="903"/>
    </row>
    <row r="32" spans="2:13" ht="12.75" customHeight="1">
      <c r="B32" s="768" t="s">
        <v>501</v>
      </c>
      <c r="C32" s="768"/>
      <c r="D32" s="768"/>
      <c r="E32" s="768"/>
      <c r="F32" s="768"/>
      <c r="G32" s="899"/>
      <c r="H32" s="896">
        <f>H30+1</f>
        <v>52</v>
      </c>
      <c r="I32" s="843"/>
      <c r="J32" s="903"/>
      <c r="K32" s="833"/>
      <c r="L32" s="833"/>
      <c r="M32" s="903"/>
    </row>
    <row r="33" spans="2:13" ht="12.75" customHeight="1">
      <c r="B33" s="768" t="s">
        <v>501</v>
      </c>
      <c r="C33" s="768"/>
      <c r="D33" s="768"/>
      <c r="E33" s="768"/>
      <c r="F33" s="768"/>
      <c r="G33" s="899"/>
      <c r="H33" s="896">
        <f>H32+1</f>
        <v>53</v>
      </c>
      <c r="I33" s="843"/>
      <c r="J33" s="903"/>
      <c r="K33" s="833"/>
      <c r="L33" s="833"/>
      <c r="M33" s="903"/>
    </row>
    <row r="34" spans="1:13" ht="12.75" customHeight="1" thickBot="1">
      <c r="A34" s="797"/>
      <c r="B34" s="904"/>
      <c r="C34" s="905"/>
      <c r="D34" s="906"/>
      <c r="E34" s="904"/>
      <c r="F34" s="907"/>
      <c r="G34" s="908"/>
      <c r="H34" s="908"/>
      <c r="I34" s="808"/>
      <c r="J34" s="906"/>
      <c r="K34" s="909"/>
      <c r="L34" s="909"/>
      <c r="M34" s="906"/>
    </row>
    <row r="36" spans="1:13" ht="12.75">
      <c r="A36" s="835" t="s">
        <v>974</v>
      </c>
      <c r="B36" s="1783" t="s">
        <v>815</v>
      </c>
      <c r="C36" s="1783"/>
      <c r="D36" s="1783"/>
      <c r="E36" s="1783"/>
      <c r="F36" s="1783"/>
      <c r="G36" s="1783"/>
      <c r="H36" s="1783"/>
      <c r="I36" s="1783"/>
      <c r="J36" s="1783"/>
      <c r="K36" s="1783"/>
      <c r="L36" s="1783"/>
      <c r="M36" s="1783"/>
    </row>
    <row r="37" spans="1:13" ht="12.75">
      <c r="A37" s="835"/>
      <c r="B37" s="1790"/>
      <c r="C37" s="1790"/>
      <c r="D37" s="1790"/>
      <c r="E37" s="1790"/>
      <c r="F37" s="1790"/>
      <c r="G37" s="1790"/>
      <c r="H37" s="1790"/>
      <c r="I37" s="1790"/>
      <c r="J37" s="1790"/>
      <c r="K37" s="1790"/>
      <c r="L37" s="1790"/>
      <c r="M37" s="1790"/>
    </row>
    <row r="38" spans="1:13" ht="12.75" customHeight="1">
      <c r="A38" s="835"/>
      <c r="B38" s="1504"/>
      <c r="C38" s="1504"/>
      <c r="D38" s="1504"/>
      <c r="E38" s="1504"/>
      <c r="F38" s="910" t="s">
        <v>1140</v>
      </c>
      <c r="G38" s="1504"/>
      <c r="H38" s="1504"/>
      <c r="I38" s="1504"/>
      <c r="J38" s="798" t="s">
        <v>1143</v>
      </c>
      <c r="K38" s="1504"/>
      <c r="L38" s="1504"/>
      <c r="M38" s="1504"/>
    </row>
    <row r="39" spans="1:14" s="953" customFormat="1" ht="12.75" customHeight="1">
      <c r="A39" s="835"/>
      <c r="B39" s="1506"/>
      <c r="C39" s="1506"/>
      <c r="D39" s="1506"/>
      <c r="E39" s="1506"/>
      <c r="F39" s="948" t="s">
        <v>1141</v>
      </c>
      <c r="G39" s="1506"/>
      <c r="H39" s="1506"/>
      <c r="I39" s="1506"/>
      <c r="J39" s="798" t="s">
        <v>1144</v>
      </c>
      <c r="K39" s="1506"/>
      <c r="L39" s="1506"/>
      <c r="M39" s="798" t="s">
        <v>1145</v>
      </c>
      <c r="N39" s="855"/>
    </row>
    <row r="40" spans="1:14" s="953" customFormat="1" ht="12.75" customHeight="1">
      <c r="A40" s="838"/>
      <c r="B40" s="948"/>
      <c r="C40" s="948"/>
      <c r="D40" s="948"/>
      <c r="E40" s="948"/>
      <c r="F40" s="798" t="s">
        <v>1142</v>
      </c>
      <c r="G40" s="948"/>
      <c r="H40" s="1505"/>
      <c r="I40" s="855"/>
      <c r="J40" s="798" t="s">
        <v>1142</v>
      </c>
      <c r="K40" s="855"/>
      <c r="L40" s="855"/>
      <c r="M40" s="798" t="s">
        <v>1152</v>
      </c>
      <c r="N40" s="855"/>
    </row>
    <row r="41" spans="1:13" ht="12.75">
      <c r="A41" s="835"/>
      <c r="B41" s="799" t="s">
        <v>366</v>
      </c>
      <c r="E41" s="911">
        <f>'S24-2  Av. soc. futurs (2)'!H33+1</f>
        <v>54</v>
      </c>
      <c r="F41" s="842" t="s">
        <v>665</v>
      </c>
      <c r="H41" s="832">
        <f>E41+1</f>
        <v>55</v>
      </c>
      <c r="I41" s="833"/>
      <c r="J41" s="842" t="s">
        <v>665</v>
      </c>
      <c r="K41" s="833"/>
      <c r="L41" s="832">
        <f>H41+1</f>
        <v>56</v>
      </c>
      <c r="M41" s="842" t="s">
        <v>665</v>
      </c>
    </row>
    <row r="42" spans="1:13" ht="12.75">
      <c r="A42" s="845"/>
      <c r="B42" s="846"/>
      <c r="C42" s="844"/>
      <c r="D42" s="847"/>
      <c r="E42" s="848"/>
      <c r="F42" s="849"/>
      <c r="G42" s="850"/>
      <c r="H42" s="850"/>
      <c r="I42" s="851"/>
      <c r="J42" s="850"/>
      <c r="K42" s="851"/>
      <c r="L42" s="851"/>
      <c r="M42" s="850"/>
    </row>
    <row r="43" spans="1:13" ht="12.75" customHeight="1">
      <c r="A43" s="1371"/>
      <c r="B43" s="1784" t="s">
        <v>525</v>
      </c>
      <c r="C43" s="1784"/>
      <c r="D43" s="1784"/>
      <c r="E43" s="1784"/>
      <c r="F43" s="1784"/>
      <c r="G43" s="1784"/>
      <c r="H43" s="1784"/>
      <c r="I43" s="1784"/>
      <c r="J43" s="1784"/>
      <c r="K43" s="1784"/>
      <c r="L43" s="1784"/>
      <c r="M43" s="1784"/>
    </row>
    <row r="44" ht="12.75">
      <c r="B44" s="797"/>
    </row>
    <row r="46" spans="2:13" ht="12.75">
      <c r="B46" s="1783" t="s">
        <v>255</v>
      </c>
      <c r="C46" s="1783"/>
      <c r="D46" s="1783"/>
      <c r="E46" s="1783"/>
      <c r="F46" s="1783"/>
      <c r="G46" s="874"/>
      <c r="H46" s="874"/>
      <c r="I46" s="874"/>
      <c r="J46" s="1382" t="s">
        <v>1048</v>
      </c>
      <c r="K46" s="874"/>
      <c r="L46" s="874"/>
      <c r="M46" s="1382" t="s">
        <v>1049</v>
      </c>
    </row>
    <row r="47" spans="2:14" ht="12.75">
      <c r="B47" s="1782" t="s">
        <v>256</v>
      </c>
      <c r="C47" s="1782"/>
      <c r="D47" s="1782"/>
      <c r="E47" s="1782"/>
      <c r="F47" s="1782"/>
      <c r="G47" s="1782"/>
      <c r="H47" s="896">
        <f>L41+1</f>
        <v>57</v>
      </c>
      <c r="I47" s="843" t="s">
        <v>666</v>
      </c>
      <c r="J47" s="789"/>
      <c r="K47" s="799" t="s">
        <v>667</v>
      </c>
      <c r="L47" s="867" t="s">
        <v>666</v>
      </c>
      <c r="M47" s="789"/>
      <c r="N47" s="799" t="s">
        <v>667</v>
      </c>
    </row>
    <row r="48" spans="2:14" ht="12.75">
      <c r="B48" s="772" t="s">
        <v>668</v>
      </c>
      <c r="H48" s="896">
        <f>H47+1</f>
        <v>58</v>
      </c>
      <c r="I48" s="857" t="s">
        <v>666</v>
      </c>
      <c r="J48" s="789"/>
      <c r="K48" s="799" t="s">
        <v>667</v>
      </c>
      <c r="L48" s="1530" t="s">
        <v>666</v>
      </c>
      <c r="M48" s="858"/>
      <c r="N48" s="799" t="s">
        <v>667</v>
      </c>
    </row>
    <row r="49" spans="2:13" ht="12.75">
      <c r="B49" s="772" t="s">
        <v>257</v>
      </c>
      <c r="H49" s="896">
        <f>H48+1</f>
        <v>59</v>
      </c>
      <c r="I49" s="843"/>
      <c r="J49" s="798"/>
      <c r="L49" s="867"/>
      <c r="M49" s="798"/>
    </row>
    <row r="50" spans="2:14" ht="13.5" thickBot="1">
      <c r="B50" s="772" t="s">
        <v>258</v>
      </c>
      <c r="H50" s="896">
        <f>H49+1</f>
        <v>60</v>
      </c>
      <c r="I50" s="843" t="s">
        <v>666</v>
      </c>
      <c r="J50" s="860"/>
      <c r="K50" s="799" t="s">
        <v>667</v>
      </c>
      <c r="L50" s="867" t="s">
        <v>666</v>
      </c>
      <c r="M50" s="860"/>
      <c r="N50" s="799" t="s">
        <v>667</v>
      </c>
    </row>
    <row r="51" spans="2:13" ht="12.75">
      <c r="B51" s="912"/>
      <c r="C51" s="855"/>
      <c r="D51" s="855"/>
      <c r="G51" s="832"/>
      <c r="H51" s="832"/>
      <c r="I51" s="833"/>
      <c r="J51" s="832"/>
      <c r="K51" s="833"/>
      <c r="L51" s="882"/>
      <c r="M51" s="832"/>
    </row>
    <row r="52" spans="2:12" ht="12.75">
      <c r="B52" s="797" t="s">
        <v>1079</v>
      </c>
      <c r="L52" s="867"/>
    </row>
    <row r="53" spans="2:12" ht="12.75">
      <c r="B53" s="799" t="s">
        <v>259</v>
      </c>
      <c r="L53" s="867"/>
    </row>
    <row r="54" spans="2:14" ht="12.75">
      <c r="B54" s="1782" t="s">
        <v>177</v>
      </c>
      <c r="C54" s="1782"/>
      <c r="D54" s="1782"/>
      <c r="E54" s="1782"/>
      <c r="F54" s="1782"/>
      <c r="G54" s="1782"/>
      <c r="H54" s="896">
        <f>H50+1</f>
        <v>61</v>
      </c>
      <c r="I54" s="843" t="s">
        <v>666</v>
      </c>
      <c r="J54" s="789"/>
      <c r="K54" s="792" t="s">
        <v>667</v>
      </c>
      <c r="L54" s="877" t="s">
        <v>666</v>
      </c>
      <c r="M54" s="789"/>
      <c r="N54" s="799" t="s">
        <v>667</v>
      </c>
    </row>
    <row r="55" spans="2:13" ht="12.75">
      <c r="B55" s="772" t="s">
        <v>1083</v>
      </c>
      <c r="H55" s="878">
        <f>H54+1</f>
        <v>62</v>
      </c>
      <c r="I55" s="802"/>
      <c r="J55" s="868"/>
      <c r="K55" s="792"/>
      <c r="L55" s="877"/>
      <c r="M55" s="868"/>
    </row>
    <row r="56" spans="2:14" ht="13.5" thickBot="1">
      <c r="B56" s="1782" t="s">
        <v>260</v>
      </c>
      <c r="C56" s="1782"/>
      <c r="D56" s="1782"/>
      <c r="E56" s="1782"/>
      <c r="F56" s="1782"/>
      <c r="G56" s="1782"/>
      <c r="H56" s="870">
        <f>H55+1</f>
        <v>63</v>
      </c>
      <c r="I56" s="871" t="s">
        <v>666</v>
      </c>
      <c r="J56" s="860"/>
      <c r="K56" s="799" t="s">
        <v>667</v>
      </c>
      <c r="L56" s="867" t="s">
        <v>666</v>
      </c>
      <c r="M56" s="860"/>
      <c r="N56" s="814" t="s">
        <v>667</v>
      </c>
    </row>
    <row r="57" spans="2:13" ht="12.75">
      <c r="B57" s="912"/>
      <c r="C57" s="855"/>
      <c r="D57" s="855"/>
      <c r="G57" s="832"/>
      <c r="H57" s="832"/>
      <c r="I57" s="833"/>
      <c r="J57" s="832"/>
      <c r="K57" s="833"/>
      <c r="L57" s="833"/>
      <c r="M57" s="832"/>
    </row>
  </sheetData>
  <sheetProtection/>
  <mergeCells count="17">
    <mergeCell ref="B54:G54"/>
    <mergeCell ref="B56:G56"/>
    <mergeCell ref="B22:F22"/>
    <mergeCell ref="B28:F28"/>
    <mergeCell ref="B29:F29"/>
    <mergeCell ref="B30:F30"/>
    <mergeCell ref="B36:M36"/>
    <mergeCell ref="B37:M37"/>
    <mergeCell ref="B43:M43"/>
    <mergeCell ref="B46:F46"/>
    <mergeCell ref="B13:F13"/>
    <mergeCell ref="B47:G47"/>
    <mergeCell ref="B19:F19"/>
    <mergeCell ref="B14:C14"/>
    <mergeCell ref="B17:D17"/>
    <mergeCell ref="B16:F16"/>
    <mergeCell ref="B18:F18"/>
  </mergeCells>
  <printOptions/>
  <pageMargins left="0.3937007874015748" right="0.3937007874015748" top="0.5905511811023623" bottom="0.3937007874015748" header="0.5905511811023623" footer="0.3937007874015748"/>
  <pageSetup horizontalDpi="600" verticalDpi="600" orientation="portrait" scale="96" r:id="rId1"/>
  <headerFooter alignWithMargins="0">
    <oddHeader>&amp;L&amp;9Organisme ________________________________________&amp;R&amp;9Code géographique ____________</oddHeader>
    <oddFooter>&amp;LS24-2</oddFooter>
  </headerFooter>
</worksheet>
</file>

<file path=xl/worksheets/sheet32.xml><?xml version="1.0" encoding="utf-8"?>
<worksheet xmlns="http://schemas.openxmlformats.org/spreadsheetml/2006/main" xmlns:r="http://schemas.openxmlformats.org/officeDocument/2006/relationships">
  <sheetPr codeName="Feuil27"/>
  <dimension ref="A3:O58"/>
  <sheetViews>
    <sheetView zoomScaleSheetLayoutView="100" zoomScalePageLayoutView="0" workbookViewId="0" topLeftCell="A36">
      <selection activeCell="R50" sqref="R50"/>
    </sheetView>
  </sheetViews>
  <sheetFormatPr defaultColWidth="11.421875" defaultRowHeight="12.75"/>
  <cols>
    <col min="1" max="1" width="2.7109375" style="823" customWidth="1"/>
    <col min="2" max="2" width="11.421875" style="772" customWidth="1"/>
    <col min="3" max="3" width="19.00390625" style="772" customWidth="1"/>
    <col min="4" max="4" width="10.7109375" style="772" customWidth="1"/>
    <col min="5" max="5" width="3.140625" style="772" customWidth="1"/>
    <col min="6" max="6" width="13.421875" style="772" customWidth="1"/>
    <col min="7" max="7" width="3.00390625" style="772" customWidth="1"/>
    <col min="8" max="8" width="2.7109375" style="772" customWidth="1"/>
    <col min="9" max="9" width="1.28515625" style="799" customWidth="1"/>
    <col min="10" max="10" width="15.7109375" style="772" customWidth="1"/>
    <col min="11" max="12" width="1.28515625" style="799" customWidth="1"/>
    <col min="13" max="13" width="15.7109375" style="772" customWidth="1"/>
    <col min="14" max="14" width="1.28515625" style="799" customWidth="1"/>
    <col min="15" max="15" width="2.7109375" style="772" customWidth="1"/>
    <col min="16" max="16" width="3.140625" style="772" customWidth="1"/>
    <col min="17" max="16384" width="11.421875" style="772" customWidth="1"/>
  </cols>
  <sheetData>
    <row r="3" spans="2:14" ht="12.75">
      <c r="B3" s="562" t="s">
        <v>124</v>
      </c>
      <c r="C3" s="63"/>
      <c r="D3" s="63"/>
      <c r="E3" s="1379"/>
      <c r="F3" s="1379"/>
      <c r="G3" s="1379"/>
      <c r="H3" s="63"/>
      <c r="I3" s="1380"/>
      <c r="J3" s="826"/>
      <c r="K3" s="829"/>
      <c r="L3" s="826"/>
      <c r="M3" s="825"/>
      <c r="N3" s="829"/>
    </row>
    <row r="4" spans="1:14" ht="12.75">
      <c r="A4" s="824"/>
      <c r="B4" s="825" t="s">
        <v>126</v>
      </c>
      <c r="C4" s="826"/>
      <c r="D4" s="826"/>
      <c r="E4" s="826"/>
      <c r="F4" s="826"/>
      <c r="G4" s="827"/>
      <c r="H4" s="827"/>
      <c r="I4" s="828"/>
      <c r="J4" s="827"/>
      <c r="K4" s="828"/>
      <c r="L4" s="828"/>
      <c r="M4" s="827"/>
      <c r="N4" s="829"/>
    </row>
    <row r="5" spans="1:14" ht="12.75">
      <c r="A5" s="824"/>
      <c r="B5" s="825" t="s">
        <v>1047</v>
      </c>
      <c r="C5" s="829"/>
      <c r="D5" s="829"/>
      <c r="E5" s="829"/>
      <c r="F5" s="829"/>
      <c r="G5" s="828"/>
      <c r="H5" s="828"/>
      <c r="I5" s="828"/>
      <c r="J5" s="828"/>
      <c r="K5" s="828"/>
      <c r="L5" s="828"/>
      <c r="M5" s="828"/>
      <c r="N5" s="829"/>
    </row>
    <row r="6" spans="1:14" ht="12.75">
      <c r="A6" s="824"/>
      <c r="B6" s="825"/>
      <c r="C6" s="829"/>
      <c r="D6" s="829"/>
      <c r="E6" s="829"/>
      <c r="F6" s="829"/>
      <c r="G6" s="828"/>
      <c r="H6" s="828"/>
      <c r="I6" s="828"/>
      <c r="J6" s="828"/>
      <c r="K6" s="828"/>
      <c r="L6" s="828"/>
      <c r="M6" s="828"/>
      <c r="N6" s="829"/>
    </row>
    <row r="7" spans="1:14" ht="12.75" customHeight="1" thickBot="1">
      <c r="A7" s="892"/>
      <c r="B7" s="893"/>
      <c r="C7" s="808"/>
      <c r="D7" s="808"/>
      <c r="E7" s="808"/>
      <c r="F7" s="808"/>
      <c r="G7" s="808"/>
      <c r="H7" s="808"/>
      <c r="I7" s="808"/>
      <c r="J7" s="894"/>
      <c r="K7" s="808"/>
      <c r="L7" s="808"/>
      <c r="M7" s="894"/>
      <c r="N7" s="791"/>
    </row>
    <row r="8" spans="2:15" ht="12.75">
      <c r="B8" s="771"/>
      <c r="C8" s="792"/>
      <c r="D8" s="792"/>
      <c r="E8" s="830"/>
      <c r="F8" s="831"/>
      <c r="G8" s="832"/>
      <c r="H8" s="832"/>
      <c r="I8" s="833"/>
      <c r="J8" s="1383">
        <v>2009</v>
      </c>
      <c r="K8" s="833"/>
      <c r="L8" s="833"/>
      <c r="M8" s="1383">
        <v>2008</v>
      </c>
      <c r="N8" s="834"/>
      <c r="O8" s="795"/>
    </row>
    <row r="9" spans="2:15" ht="12.75" customHeight="1">
      <c r="B9" s="784" t="s">
        <v>668</v>
      </c>
      <c r="C9" s="913"/>
      <c r="D9" s="913"/>
      <c r="E9" s="914"/>
      <c r="F9" s="879"/>
      <c r="G9" s="913"/>
      <c r="H9" s="881"/>
      <c r="I9" s="834"/>
      <c r="J9" s="915"/>
      <c r="K9" s="833"/>
      <c r="L9" s="833"/>
      <c r="M9" s="900"/>
      <c r="N9" s="834"/>
      <c r="O9" s="775"/>
    </row>
    <row r="10" spans="2:15" ht="12.75" customHeight="1">
      <c r="B10" s="1785" t="s">
        <v>1093</v>
      </c>
      <c r="C10" s="1785"/>
      <c r="D10" s="1785"/>
      <c r="E10" s="1785"/>
      <c r="F10" s="1785"/>
      <c r="G10" s="1328"/>
      <c r="H10" s="881">
        <f>'S24-2  Av. soc. futurs (2)'!H56+1</f>
        <v>64</v>
      </c>
      <c r="I10" s="834"/>
      <c r="J10" s="884"/>
      <c r="K10" s="833"/>
      <c r="L10" s="833"/>
      <c r="M10" s="885"/>
      <c r="N10" s="834"/>
      <c r="O10" s="775"/>
    </row>
    <row r="11" spans="2:15" ht="12.75">
      <c r="B11" s="1785" t="s">
        <v>1203</v>
      </c>
      <c r="C11" s="1785"/>
      <c r="D11" s="1785"/>
      <c r="E11" s="1785"/>
      <c r="F11" s="1785"/>
      <c r="G11" s="1785"/>
      <c r="H11" s="881">
        <f>H10+1</f>
        <v>65</v>
      </c>
      <c r="I11" s="834"/>
      <c r="J11" s="886"/>
      <c r="K11" s="833"/>
      <c r="L11" s="833"/>
      <c r="M11" s="887"/>
      <c r="N11" s="834"/>
      <c r="O11" s="775"/>
    </row>
    <row r="12" spans="2:15" ht="12.75">
      <c r="B12" s="768"/>
      <c r="C12" s="768"/>
      <c r="D12" s="768"/>
      <c r="E12" s="768"/>
      <c r="F12" s="768"/>
      <c r="G12" s="768"/>
      <c r="H12" s="881">
        <f>H11+1</f>
        <v>66</v>
      </c>
      <c r="I12" s="834"/>
      <c r="J12" s="884"/>
      <c r="K12" s="833"/>
      <c r="L12" s="833"/>
      <c r="M12" s="885"/>
      <c r="N12" s="834"/>
      <c r="O12" s="775"/>
    </row>
    <row r="13" spans="2:15" ht="12.75">
      <c r="B13" s="1785" t="s">
        <v>832</v>
      </c>
      <c r="C13" s="1785"/>
      <c r="D13" s="1785"/>
      <c r="E13" s="1785"/>
      <c r="F13" s="1785"/>
      <c r="G13" s="1785"/>
      <c r="H13" s="881"/>
      <c r="I13" s="834"/>
      <c r="J13" s="884"/>
      <c r="K13" s="833"/>
      <c r="L13" s="833"/>
      <c r="M13" s="885"/>
      <c r="N13" s="834"/>
      <c r="O13" s="775"/>
    </row>
    <row r="14" spans="2:15" ht="12.75">
      <c r="B14" s="1785" t="s">
        <v>833</v>
      </c>
      <c r="C14" s="1785"/>
      <c r="D14" s="1785"/>
      <c r="E14" s="1785"/>
      <c r="F14" s="1785"/>
      <c r="G14" s="1785"/>
      <c r="H14" s="916">
        <f>H12+1</f>
        <v>67</v>
      </c>
      <c r="I14" s="917" t="s">
        <v>666</v>
      </c>
      <c r="J14" s="886"/>
      <c r="K14" s="833" t="s">
        <v>667</v>
      </c>
      <c r="L14" s="833" t="s">
        <v>666</v>
      </c>
      <c r="M14" s="887"/>
      <c r="N14" s="898" t="s">
        <v>667</v>
      </c>
      <c r="O14" s="775"/>
    </row>
    <row r="15" spans="2:15" ht="12.75">
      <c r="B15" s="768"/>
      <c r="C15" s="768"/>
      <c r="D15" s="768"/>
      <c r="E15" s="768"/>
      <c r="F15" s="768"/>
      <c r="G15" s="768"/>
      <c r="H15" s="881">
        <f>H14+1</f>
        <v>68</v>
      </c>
      <c r="I15" s="834"/>
      <c r="J15" s="884"/>
      <c r="K15" s="833"/>
      <c r="L15" s="833"/>
      <c r="M15" s="885"/>
      <c r="N15" s="834"/>
      <c r="O15" s="775"/>
    </row>
    <row r="16" spans="2:15" ht="12.75" customHeight="1">
      <c r="B16" s="785" t="s">
        <v>823</v>
      </c>
      <c r="C16" s="792"/>
      <c r="D16" s="792"/>
      <c r="E16" s="830"/>
      <c r="F16" s="879"/>
      <c r="G16" s="880"/>
      <c r="H16" s="881">
        <f>H15+1</f>
        <v>69</v>
      </c>
      <c r="I16" s="834"/>
      <c r="J16" s="884"/>
      <c r="K16" s="833"/>
      <c r="L16" s="833"/>
      <c r="M16" s="885"/>
      <c r="N16" s="834"/>
      <c r="O16" s="775"/>
    </row>
    <row r="17" spans="2:15" ht="12.75" customHeight="1">
      <c r="B17" s="785" t="s">
        <v>824</v>
      </c>
      <c r="C17" s="792"/>
      <c r="D17" s="792"/>
      <c r="E17" s="830"/>
      <c r="F17" s="879"/>
      <c r="G17" s="880"/>
      <c r="H17" s="881"/>
      <c r="I17" s="834"/>
      <c r="J17" s="884"/>
      <c r="K17" s="833"/>
      <c r="L17" s="833"/>
      <c r="M17" s="885"/>
      <c r="N17" s="834"/>
      <c r="O17" s="775"/>
    </row>
    <row r="18" spans="2:15" ht="12.75" customHeight="1">
      <c r="B18" s="785" t="s">
        <v>825</v>
      </c>
      <c r="C18" s="792"/>
      <c r="D18" s="792"/>
      <c r="E18" s="830"/>
      <c r="F18" s="879"/>
      <c r="G18" s="880"/>
      <c r="H18" s="881">
        <f>H16+1</f>
        <v>70</v>
      </c>
      <c r="I18" s="834"/>
      <c r="J18" s="884"/>
      <c r="K18" s="833"/>
      <c r="L18" s="833"/>
      <c r="M18" s="885"/>
      <c r="N18" s="834"/>
      <c r="O18" s="775"/>
    </row>
    <row r="19" spans="2:15" ht="12.75" customHeight="1">
      <c r="B19" s="785" t="s">
        <v>1378</v>
      </c>
      <c r="C19" s="792"/>
      <c r="D19" s="792"/>
      <c r="E19" s="830"/>
      <c r="F19" s="879"/>
      <c r="G19" s="880"/>
      <c r="H19" s="881">
        <f>H18+1</f>
        <v>71</v>
      </c>
      <c r="I19" s="834"/>
      <c r="J19" s="884"/>
      <c r="K19" s="833"/>
      <c r="L19" s="833"/>
      <c r="M19" s="885"/>
      <c r="N19" s="834"/>
      <c r="O19" s="775"/>
    </row>
    <row r="20" spans="2:15" ht="12.75" customHeight="1">
      <c r="B20" s="785" t="s">
        <v>1379</v>
      </c>
      <c r="C20" s="792"/>
      <c r="D20" s="792"/>
      <c r="E20" s="830"/>
      <c r="F20" s="879"/>
      <c r="G20" s="880"/>
      <c r="H20" s="881">
        <f>H19+1</f>
        <v>72</v>
      </c>
      <c r="I20" s="834"/>
      <c r="J20" s="884"/>
      <c r="K20" s="833"/>
      <c r="L20" s="833"/>
      <c r="M20" s="885"/>
      <c r="N20" s="843"/>
      <c r="O20" s="791"/>
    </row>
    <row r="21" spans="2:15" ht="12.75">
      <c r="B21" s="785" t="s">
        <v>680</v>
      </c>
      <c r="C21" s="792"/>
      <c r="D21" s="792"/>
      <c r="E21" s="830"/>
      <c r="F21" s="879"/>
      <c r="G21" s="880"/>
      <c r="H21" s="881"/>
      <c r="I21" s="834"/>
      <c r="J21" s="884"/>
      <c r="K21" s="833"/>
      <c r="L21" s="833"/>
      <c r="M21" s="885"/>
      <c r="N21" s="834"/>
      <c r="O21" s="775"/>
    </row>
    <row r="22" spans="2:15" ht="12.75" customHeight="1">
      <c r="B22" s="785" t="s">
        <v>907</v>
      </c>
      <c r="C22" s="792"/>
      <c r="D22" s="792"/>
      <c r="E22" s="830"/>
      <c r="F22" s="879"/>
      <c r="G22" s="880"/>
      <c r="H22" s="881">
        <f>H20+1</f>
        <v>73</v>
      </c>
      <c r="I22" s="834"/>
      <c r="J22" s="884"/>
      <c r="K22" s="833"/>
      <c r="L22" s="833"/>
      <c r="M22" s="885"/>
      <c r="N22" s="834"/>
      <c r="O22" s="775"/>
    </row>
    <row r="23" spans="2:15" ht="12.75" customHeight="1">
      <c r="B23" s="785" t="s">
        <v>907</v>
      </c>
      <c r="C23" s="792"/>
      <c r="D23" s="792"/>
      <c r="E23" s="830"/>
      <c r="F23" s="879"/>
      <c r="G23" s="880"/>
      <c r="H23" s="881">
        <f>H22+1</f>
        <v>74</v>
      </c>
      <c r="I23" s="834"/>
      <c r="J23" s="884"/>
      <c r="K23" s="833"/>
      <c r="L23" s="833"/>
      <c r="M23" s="885"/>
      <c r="N23" s="834"/>
      <c r="O23" s="775"/>
    </row>
    <row r="24" spans="2:15" ht="12.75" customHeight="1">
      <c r="B24" s="785" t="s">
        <v>826</v>
      </c>
      <c r="C24" s="792"/>
      <c r="D24" s="792"/>
      <c r="E24" s="830"/>
      <c r="F24" s="879"/>
      <c r="G24" s="880"/>
      <c r="H24" s="881">
        <f>H23+1</f>
        <v>75</v>
      </c>
      <c r="I24" s="834"/>
      <c r="J24" s="897"/>
      <c r="K24" s="833"/>
      <c r="L24" s="833"/>
      <c r="M24" s="918"/>
      <c r="N24" s="834"/>
      <c r="O24" s="775"/>
    </row>
    <row r="25" spans="2:15" ht="12.75" customHeight="1">
      <c r="B25" s="785" t="s">
        <v>981</v>
      </c>
      <c r="C25" s="792"/>
      <c r="D25" s="792"/>
      <c r="E25" s="830"/>
      <c r="F25" s="879"/>
      <c r="G25" s="880"/>
      <c r="H25" s="881">
        <f>H24+1</f>
        <v>76</v>
      </c>
      <c r="I25" s="834"/>
      <c r="J25" s="884"/>
      <c r="K25" s="833"/>
      <c r="L25" s="833"/>
      <c r="M25" s="885"/>
      <c r="N25" s="834"/>
      <c r="O25" s="775"/>
    </row>
    <row r="26" spans="2:15" ht="12.75" customHeight="1" thickBot="1">
      <c r="B26" s="785" t="s">
        <v>668</v>
      </c>
      <c r="C26" s="792"/>
      <c r="D26" s="792"/>
      <c r="E26" s="830"/>
      <c r="F26" s="879"/>
      <c r="G26" s="880"/>
      <c r="H26" s="881">
        <f>H25+1</f>
        <v>77</v>
      </c>
      <c r="I26" s="834"/>
      <c r="J26" s="888"/>
      <c r="K26" s="833"/>
      <c r="L26" s="833"/>
      <c r="M26" s="889"/>
      <c r="N26" s="834"/>
      <c r="O26" s="775"/>
    </row>
    <row r="27" spans="2:15" ht="12.75" customHeight="1">
      <c r="B27" s="912"/>
      <c r="C27" s="855"/>
      <c r="D27" s="855"/>
      <c r="G27" s="832"/>
      <c r="H27" s="832"/>
      <c r="I27" s="833"/>
      <c r="J27" s="832"/>
      <c r="K27" s="833"/>
      <c r="L27" s="833"/>
      <c r="M27" s="832"/>
      <c r="N27" s="834"/>
      <c r="O27" s="775"/>
    </row>
    <row r="28" spans="2:15" ht="12.75" customHeight="1">
      <c r="B28" s="785"/>
      <c r="C28" s="855"/>
      <c r="D28" s="855"/>
      <c r="G28" s="832"/>
      <c r="H28" s="832"/>
      <c r="I28" s="833"/>
      <c r="J28" s="832"/>
      <c r="K28" s="833"/>
      <c r="L28" s="833"/>
      <c r="M28" s="832"/>
      <c r="N28" s="834"/>
      <c r="O28" s="775"/>
    </row>
    <row r="29" spans="2:15" ht="12.75" customHeight="1">
      <c r="B29" s="797" t="s">
        <v>1385</v>
      </c>
      <c r="J29" s="919"/>
      <c r="M29" s="919"/>
      <c r="O29" s="775"/>
    </row>
    <row r="30" spans="2:15" ht="12.75" customHeight="1">
      <c r="B30" s="1786" t="s">
        <v>526</v>
      </c>
      <c r="C30" s="1782"/>
      <c r="D30" s="1782"/>
      <c r="E30" s="1782"/>
      <c r="F30" s="1782"/>
      <c r="G30" s="1782"/>
      <c r="J30" s="919"/>
      <c r="M30" s="919"/>
      <c r="O30" s="775"/>
    </row>
    <row r="31" spans="2:15" ht="12.75" customHeight="1">
      <c r="B31" s="799" t="s">
        <v>527</v>
      </c>
      <c r="H31" s="896">
        <f>H26+1</f>
        <v>78</v>
      </c>
      <c r="I31" s="843"/>
      <c r="J31" s="884"/>
      <c r="M31" s="884"/>
      <c r="N31" s="834"/>
      <c r="O31" s="775"/>
    </row>
    <row r="32" spans="2:15" ht="12.75" customHeight="1">
      <c r="B32" s="799" t="s">
        <v>1215</v>
      </c>
      <c r="H32" s="896">
        <f>H31+1</f>
        <v>79</v>
      </c>
      <c r="I32" s="843"/>
      <c r="J32" s="884"/>
      <c r="M32" s="884"/>
      <c r="N32" s="834"/>
      <c r="O32" s="775"/>
    </row>
    <row r="33" spans="2:15" ht="12.75" customHeight="1">
      <c r="B33" s="799"/>
      <c r="H33" s="920"/>
      <c r="I33" s="921"/>
      <c r="J33" s="884"/>
      <c r="M33" s="884"/>
      <c r="N33" s="834"/>
      <c r="O33" s="775"/>
    </row>
    <row r="34" spans="2:15" ht="12.75" customHeight="1">
      <c r="B34" s="1787" t="s">
        <v>1397</v>
      </c>
      <c r="C34" s="1788"/>
      <c r="D34" s="1788"/>
      <c r="E34" s="1788"/>
      <c r="F34" s="1788"/>
      <c r="H34" s="878"/>
      <c r="I34" s="802"/>
      <c r="J34" s="881"/>
      <c r="K34" s="834"/>
      <c r="L34" s="834"/>
      <c r="M34" s="881"/>
      <c r="N34" s="831"/>
      <c r="O34" s="775"/>
    </row>
    <row r="35" spans="2:15" ht="12.75" customHeight="1">
      <c r="B35" s="898" t="s">
        <v>1216</v>
      </c>
      <c r="C35" s="770"/>
      <c r="D35" s="770"/>
      <c r="E35" s="770"/>
      <c r="F35" s="770"/>
      <c r="H35" s="878"/>
      <c r="I35" s="802"/>
      <c r="J35" s="881"/>
      <c r="K35" s="834"/>
      <c r="L35" s="834"/>
      <c r="M35" s="881"/>
      <c r="N35" s="831"/>
      <c r="O35" s="775"/>
    </row>
    <row r="36" spans="2:15" ht="12.75" customHeight="1">
      <c r="B36" s="792" t="s">
        <v>965</v>
      </c>
      <c r="C36" s="792"/>
      <c r="D36" s="792"/>
      <c r="E36" s="792"/>
      <c r="F36" s="780"/>
      <c r="G36" s="899"/>
      <c r="H36" s="896">
        <f>H32+1</f>
        <v>80</v>
      </c>
      <c r="I36" s="843"/>
      <c r="J36" s="902" t="s">
        <v>966</v>
      </c>
      <c r="K36" s="833"/>
      <c r="L36" s="833"/>
      <c r="M36" s="902" t="s">
        <v>966</v>
      </c>
      <c r="N36" s="922"/>
      <c r="O36" s="775"/>
    </row>
    <row r="37" spans="2:15" ht="12.75" customHeight="1">
      <c r="B37" s="792" t="s">
        <v>968</v>
      </c>
      <c r="C37" s="792"/>
      <c r="D37" s="792"/>
      <c r="E37" s="792"/>
      <c r="F37" s="780"/>
      <c r="G37" s="899"/>
      <c r="H37" s="896">
        <f>H36+1</f>
        <v>81</v>
      </c>
      <c r="I37" s="843"/>
      <c r="J37" s="902" t="s">
        <v>966</v>
      </c>
      <c r="K37" s="833"/>
      <c r="L37" s="833"/>
      <c r="M37" s="902" t="s">
        <v>966</v>
      </c>
      <c r="N37" s="922"/>
      <c r="O37" s="775"/>
    </row>
    <row r="38" spans="2:15" ht="12.75" customHeight="1">
      <c r="B38" s="792" t="s">
        <v>969</v>
      </c>
      <c r="C38" s="792"/>
      <c r="D38" s="792"/>
      <c r="E38" s="792"/>
      <c r="F38" s="780"/>
      <c r="G38" s="899"/>
      <c r="H38" s="896">
        <f>H37+1</f>
        <v>82</v>
      </c>
      <c r="I38" s="843"/>
      <c r="J38" s="902" t="s">
        <v>966</v>
      </c>
      <c r="K38" s="833"/>
      <c r="L38" s="833"/>
      <c r="M38" s="902" t="s">
        <v>966</v>
      </c>
      <c r="N38" s="922"/>
      <c r="O38" s="775"/>
    </row>
    <row r="39" spans="2:15" ht="12.75">
      <c r="B39" s="1789" t="s">
        <v>609</v>
      </c>
      <c r="C39" s="1789"/>
      <c r="D39" s="1789"/>
      <c r="E39" s="1789"/>
      <c r="F39" s="1789"/>
      <c r="G39" s="899"/>
      <c r="H39" s="896">
        <f>H38+1</f>
        <v>83</v>
      </c>
      <c r="I39" s="843"/>
      <c r="J39" s="902" t="s">
        <v>966</v>
      </c>
      <c r="K39" s="833"/>
      <c r="L39" s="833"/>
      <c r="M39" s="902" t="s">
        <v>966</v>
      </c>
      <c r="N39" s="922"/>
      <c r="O39" s="791"/>
    </row>
    <row r="40" spans="2:15" ht="12.75">
      <c r="B40" s="1789" t="s">
        <v>971</v>
      </c>
      <c r="C40" s="1789"/>
      <c r="D40" s="1789"/>
      <c r="E40" s="1789"/>
      <c r="F40" s="1789"/>
      <c r="G40" s="899"/>
      <c r="H40" s="896">
        <f>H39+1</f>
        <v>84</v>
      </c>
      <c r="I40" s="843"/>
      <c r="J40" s="902" t="s">
        <v>966</v>
      </c>
      <c r="K40" s="833"/>
      <c r="L40" s="833"/>
      <c r="M40" s="902" t="s">
        <v>966</v>
      </c>
      <c r="N40" s="922"/>
      <c r="O40" s="791"/>
    </row>
    <row r="41" spans="2:14" ht="12.75">
      <c r="B41" s="1785" t="s">
        <v>972</v>
      </c>
      <c r="C41" s="1785"/>
      <c r="D41" s="1785"/>
      <c r="E41" s="1785"/>
      <c r="F41" s="1785"/>
      <c r="G41" s="899"/>
      <c r="H41" s="896">
        <f>H40+1</f>
        <v>85</v>
      </c>
      <c r="I41" s="843"/>
      <c r="J41" s="903"/>
      <c r="K41" s="833"/>
      <c r="L41" s="833"/>
      <c r="M41" s="903"/>
      <c r="N41" s="922"/>
    </row>
    <row r="42" spans="2:14" ht="12.75">
      <c r="B42" s="771" t="s">
        <v>610</v>
      </c>
      <c r="C42" s="768"/>
      <c r="D42" s="768"/>
      <c r="E42" s="768"/>
      <c r="F42" s="768"/>
      <c r="G42" s="899"/>
      <c r="H42" s="896"/>
      <c r="I42" s="843"/>
      <c r="J42" s="903"/>
      <c r="K42" s="833"/>
      <c r="L42" s="833"/>
      <c r="M42" s="903"/>
      <c r="N42" s="922"/>
    </row>
    <row r="43" spans="2:14" ht="12.75">
      <c r="B43" s="768" t="s">
        <v>501</v>
      </c>
      <c r="C43" s="768"/>
      <c r="D43" s="768"/>
      <c r="E43" s="768"/>
      <c r="F43" s="768"/>
      <c r="G43" s="899"/>
      <c r="H43" s="896">
        <f>H41+1</f>
        <v>86</v>
      </c>
      <c r="I43" s="843"/>
      <c r="J43" s="903"/>
      <c r="K43" s="833"/>
      <c r="L43" s="833"/>
      <c r="M43" s="903"/>
      <c r="N43" s="922"/>
    </row>
    <row r="44" spans="2:14" ht="12.75">
      <c r="B44" s="768" t="s">
        <v>501</v>
      </c>
      <c r="C44" s="768"/>
      <c r="D44" s="768"/>
      <c r="E44" s="768"/>
      <c r="F44" s="768"/>
      <c r="G44" s="899"/>
      <c r="H44" s="856">
        <f>H43+1</f>
        <v>87</v>
      </c>
      <c r="I44" s="857"/>
      <c r="J44" s="903"/>
      <c r="K44" s="833"/>
      <c r="L44" s="833"/>
      <c r="M44" s="903"/>
      <c r="N44" s="922"/>
    </row>
    <row r="45" spans="2:14" ht="13.5" thickBot="1">
      <c r="B45" s="923"/>
      <c r="C45" s="923"/>
      <c r="D45" s="923"/>
      <c r="E45" s="923"/>
      <c r="F45" s="923"/>
      <c r="G45" s="924"/>
      <c r="H45" s="925"/>
      <c r="I45" s="926"/>
      <c r="J45" s="927"/>
      <c r="K45" s="928"/>
      <c r="L45" s="928"/>
      <c r="M45" s="927"/>
      <c r="N45" s="922"/>
    </row>
    <row r="46" spans="5:14" ht="12.75">
      <c r="E46" s="780"/>
      <c r="G46" s="782"/>
      <c r="H46" s="782"/>
      <c r="I46" s="814"/>
      <c r="J46" s="782"/>
      <c r="K46" s="814"/>
      <c r="L46" s="814"/>
      <c r="M46" s="782"/>
      <c r="N46" s="834"/>
    </row>
    <row r="47" spans="1:14" ht="12.75">
      <c r="A47" s="835" t="s">
        <v>611</v>
      </c>
      <c r="B47" s="784" t="s">
        <v>612</v>
      </c>
      <c r="C47" s="792"/>
      <c r="D47" s="792"/>
      <c r="E47" s="792"/>
      <c r="F47" s="799"/>
      <c r="G47" s="832"/>
      <c r="H47" s="832"/>
      <c r="I47" s="833"/>
      <c r="J47" s="832"/>
      <c r="K47" s="833"/>
      <c r="L47" s="833"/>
      <c r="M47" s="832"/>
      <c r="N47" s="834"/>
    </row>
    <row r="48" spans="2:14" ht="12.75">
      <c r="B48" s="784"/>
      <c r="C48" s="792"/>
      <c r="D48" s="792"/>
      <c r="E48" s="792"/>
      <c r="F48" s="799"/>
      <c r="G48" s="832"/>
      <c r="H48" s="832"/>
      <c r="I48" s="833"/>
      <c r="J48" s="832"/>
      <c r="K48" s="833"/>
      <c r="L48" s="833"/>
      <c r="M48" s="832"/>
      <c r="N48" s="834"/>
    </row>
    <row r="49" spans="2:14" ht="12.75">
      <c r="B49" s="799" t="s">
        <v>839</v>
      </c>
      <c r="E49" s="864">
        <f>H44+1</f>
        <v>88</v>
      </c>
      <c r="F49" s="1566">
        <v>1</v>
      </c>
      <c r="H49" s="832"/>
      <c r="I49" s="833"/>
      <c r="J49" s="832"/>
      <c r="K49" s="833"/>
      <c r="N49" s="843"/>
    </row>
    <row r="50" spans="2:14" ht="12.75">
      <c r="B50" s="846"/>
      <c r="C50" s="844"/>
      <c r="D50" s="847"/>
      <c r="E50" s="848"/>
      <c r="F50" s="849"/>
      <c r="G50" s="850"/>
      <c r="H50" s="850"/>
      <c r="I50" s="851"/>
      <c r="J50" s="850"/>
      <c r="K50" s="851"/>
      <c r="L50" s="851"/>
      <c r="M50" s="850"/>
      <c r="N50" s="852"/>
    </row>
    <row r="51" spans="2:13" ht="12.75">
      <c r="B51" s="784" t="s">
        <v>613</v>
      </c>
      <c r="C51" s="792"/>
      <c r="D51" s="792"/>
      <c r="E51" s="792"/>
      <c r="F51" s="792"/>
      <c r="G51" s="830"/>
      <c r="H51" s="830"/>
      <c r="I51" s="929"/>
      <c r="J51" s="830"/>
      <c r="K51" s="834"/>
      <c r="L51" s="929"/>
      <c r="M51" s="830"/>
    </row>
    <row r="52" spans="2:14" ht="12.75">
      <c r="B52" s="854"/>
      <c r="C52" s="792"/>
      <c r="D52" s="792"/>
      <c r="E52" s="792"/>
      <c r="G52" s="832"/>
      <c r="H52" s="832"/>
      <c r="I52" s="833"/>
      <c r="J52" s="832"/>
      <c r="K52" s="833"/>
      <c r="L52" s="833"/>
      <c r="M52" s="832"/>
      <c r="N52" s="834"/>
    </row>
    <row r="53" spans="2:11" ht="12.75">
      <c r="B53" s="930"/>
      <c r="K53" s="802"/>
    </row>
    <row r="54" spans="2:14" ht="12.75">
      <c r="B54" s="784"/>
      <c r="C54" s="780"/>
      <c r="D54" s="780"/>
      <c r="E54" s="780"/>
      <c r="G54" s="782"/>
      <c r="H54" s="782"/>
      <c r="I54" s="814"/>
      <c r="J54" s="1382" t="s">
        <v>1048</v>
      </c>
      <c r="K54" s="833"/>
      <c r="L54" s="833"/>
      <c r="M54" s="1382" t="s">
        <v>1049</v>
      </c>
      <c r="N54" s="834"/>
    </row>
    <row r="55" spans="2:14" ht="12.75">
      <c r="B55" s="784" t="s">
        <v>668</v>
      </c>
      <c r="C55" s="913"/>
      <c r="D55" s="913"/>
      <c r="E55" s="914"/>
      <c r="F55" s="879"/>
      <c r="G55" s="913"/>
      <c r="H55" s="914"/>
      <c r="I55" s="929"/>
      <c r="N55" s="834"/>
    </row>
    <row r="56" spans="2:14" ht="13.5" thickBot="1">
      <c r="B56" s="1785" t="s">
        <v>614</v>
      </c>
      <c r="C56" s="1785"/>
      <c r="D56" s="1785"/>
      <c r="E56" s="1785"/>
      <c r="F56" s="1785"/>
      <c r="G56" s="1785"/>
      <c r="H56" s="830">
        <f>E49+1</f>
        <v>89</v>
      </c>
      <c r="I56" s="929"/>
      <c r="J56" s="1615">
        <v>58140</v>
      </c>
      <c r="K56" s="833"/>
      <c r="L56" s="833"/>
      <c r="M56" s="1616">
        <v>57391</v>
      </c>
      <c r="N56" s="834"/>
    </row>
    <row r="57" spans="2:14" ht="13.5" thickBot="1">
      <c r="B57" s="931"/>
      <c r="C57" s="808"/>
      <c r="D57" s="808"/>
      <c r="E57" s="932"/>
      <c r="F57" s="933"/>
      <c r="G57" s="934"/>
      <c r="H57" s="934"/>
      <c r="I57" s="928"/>
      <c r="J57" s="934"/>
      <c r="K57" s="928"/>
      <c r="L57" s="928"/>
      <c r="M57" s="934"/>
      <c r="N57" s="834"/>
    </row>
    <row r="58" spans="2:14" ht="12.75">
      <c r="B58" s="771"/>
      <c r="C58" s="792"/>
      <c r="D58" s="792"/>
      <c r="E58" s="830"/>
      <c r="F58" s="831"/>
      <c r="G58" s="832"/>
      <c r="H58" s="832"/>
      <c r="I58" s="833"/>
      <c r="J58" s="832"/>
      <c r="K58" s="833"/>
      <c r="L58" s="833"/>
      <c r="M58" s="832"/>
      <c r="N58" s="834"/>
    </row>
  </sheetData>
  <sheetProtection/>
  <mergeCells count="10">
    <mergeCell ref="B39:F39"/>
    <mergeCell ref="B40:F40"/>
    <mergeCell ref="B41:F41"/>
    <mergeCell ref="B56:G56"/>
    <mergeCell ref="B10:F10"/>
    <mergeCell ref="B30:G30"/>
    <mergeCell ref="B34:F34"/>
    <mergeCell ref="B11:G11"/>
    <mergeCell ref="B13:G13"/>
    <mergeCell ref="B14:G14"/>
  </mergeCells>
  <printOptions/>
  <pageMargins left="0.3937007874015748" right="0.3937007874015748" top="0.5905511811023623" bottom="0.3937007874015748" header="0.5905511811023623" footer="0.3937007874015748"/>
  <pageSetup horizontalDpi="600" verticalDpi="600" orientation="portrait" scale="96" r:id="rId1"/>
  <headerFooter alignWithMargins="0">
    <oddHeader>&amp;L&amp;9Organisme ________________________________________&amp;R&amp;9Code géographique ____________</oddHeader>
    <oddFooter>&amp;LS24-3</oddFooter>
  </headerFooter>
</worksheet>
</file>

<file path=xl/worksheets/sheet33.xml><?xml version="1.0" encoding="utf-8"?>
<worksheet xmlns="http://schemas.openxmlformats.org/spreadsheetml/2006/main" xmlns:r="http://schemas.openxmlformats.org/officeDocument/2006/relationships">
  <sheetPr codeName="Feuil28"/>
  <dimension ref="A3:N60"/>
  <sheetViews>
    <sheetView zoomScaleSheetLayoutView="100" zoomScalePageLayoutView="0" workbookViewId="0" topLeftCell="A37">
      <selection activeCell="I55" sqref="I55"/>
    </sheetView>
  </sheetViews>
  <sheetFormatPr defaultColWidth="11.421875" defaultRowHeight="12.75"/>
  <cols>
    <col min="1" max="1" width="2.7109375" style="823" customWidth="1"/>
    <col min="2" max="2" width="11.421875" style="772" customWidth="1"/>
    <col min="3" max="3" width="19.00390625" style="772" customWidth="1"/>
    <col min="4" max="4" width="10.7109375" style="772" customWidth="1"/>
    <col min="5" max="5" width="3.140625" style="772" customWidth="1"/>
    <col min="6" max="6" width="12.7109375" style="772" customWidth="1"/>
    <col min="7" max="8" width="2.7109375" style="772" customWidth="1"/>
    <col min="9" max="9" width="15.7109375" style="772" customWidth="1"/>
    <col min="10" max="11" width="2.7109375" style="772" customWidth="1"/>
    <col min="12" max="12" width="15.7109375" style="772" customWidth="1"/>
    <col min="13" max="16384" width="11.421875" style="772" customWidth="1"/>
  </cols>
  <sheetData>
    <row r="3" spans="2:14" ht="12.75">
      <c r="B3" s="562" t="s">
        <v>124</v>
      </c>
      <c r="C3" s="63"/>
      <c r="D3" s="63"/>
      <c r="E3" s="1379"/>
      <c r="F3" s="1379"/>
      <c r="G3" s="1379"/>
      <c r="H3" s="63"/>
      <c r="I3" s="1380"/>
      <c r="J3" s="826"/>
      <c r="K3" s="829"/>
      <c r="L3" s="826"/>
      <c r="M3" s="956"/>
      <c r="N3" s="855"/>
    </row>
    <row r="4" spans="1:12" ht="12.75">
      <c r="A4" s="824"/>
      <c r="B4" s="825" t="s">
        <v>126</v>
      </c>
      <c r="C4" s="826"/>
      <c r="D4" s="826"/>
      <c r="E4" s="826"/>
      <c r="F4" s="826"/>
      <c r="G4" s="827"/>
      <c r="H4" s="827"/>
      <c r="I4" s="827"/>
      <c r="J4" s="827"/>
      <c r="K4" s="827"/>
      <c r="L4" s="827"/>
    </row>
    <row r="5" spans="1:12" ht="12.75">
      <c r="A5" s="824"/>
      <c r="B5" s="825" t="s">
        <v>1047</v>
      </c>
      <c r="C5" s="829"/>
      <c r="D5" s="829"/>
      <c r="E5" s="829"/>
      <c r="F5" s="829"/>
      <c r="G5" s="828"/>
      <c r="H5" s="828"/>
      <c r="I5" s="828"/>
      <c r="J5" s="828"/>
      <c r="K5" s="828"/>
      <c r="L5" s="828"/>
    </row>
    <row r="6" spans="1:12" ht="9" customHeight="1" thickBot="1">
      <c r="A6" s="892"/>
      <c r="B6" s="893"/>
      <c r="C6" s="808"/>
      <c r="D6" s="808"/>
      <c r="E6" s="808"/>
      <c r="F6" s="808"/>
      <c r="G6" s="808"/>
      <c r="H6" s="808"/>
      <c r="I6" s="808"/>
      <c r="J6" s="808"/>
      <c r="K6" s="808"/>
      <c r="L6" s="808"/>
    </row>
    <row r="7" spans="9:12" ht="12.75">
      <c r="I7" s="791"/>
      <c r="L7" s="791"/>
    </row>
    <row r="8" spans="9:12" ht="12.75">
      <c r="I8" s="919"/>
      <c r="L8" s="919"/>
    </row>
    <row r="9" ht="9" customHeight="1"/>
    <row r="10" spans="1:12" ht="12.75">
      <c r="A10" s="835" t="s">
        <v>615</v>
      </c>
      <c r="B10" s="866" t="s">
        <v>616</v>
      </c>
      <c r="C10" s="781"/>
      <c r="D10" s="781"/>
      <c r="E10" s="781"/>
      <c r="F10" s="781"/>
      <c r="G10" s="781"/>
      <c r="H10" s="781"/>
      <c r="I10" s="781"/>
      <c r="J10" s="801"/>
      <c r="K10" s="781"/>
      <c r="L10" s="781"/>
    </row>
    <row r="11" spans="1:12" ht="12.75">
      <c r="A11" s="835"/>
      <c r="B11" s="866"/>
      <c r="C11" s="781"/>
      <c r="D11" s="781"/>
      <c r="E11" s="781"/>
      <c r="F11" s="781"/>
      <c r="G11" s="781"/>
      <c r="H11" s="781"/>
      <c r="I11" s="781"/>
      <c r="J11" s="801"/>
      <c r="K11" s="781"/>
      <c r="L11" s="781"/>
    </row>
    <row r="12" spans="1:10" ht="12.75">
      <c r="A12" s="797"/>
      <c r="B12" s="935" t="s">
        <v>617</v>
      </c>
      <c r="E12" s="936">
        <f>'S24-3  Av. soc. futurs (3)'!H56+1</f>
        <v>90</v>
      </c>
      <c r="F12" s="1568">
        <v>1</v>
      </c>
      <c r="J12" s="795"/>
    </row>
    <row r="13" spans="1:10" ht="12.75">
      <c r="A13" s="772"/>
      <c r="B13" s="792"/>
      <c r="C13" s="780"/>
      <c r="D13" s="780"/>
      <c r="E13" s="937"/>
      <c r="F13" s="937"/>
      <c r="J13" s="795"/>
    </row>
    <row r="14" spans="1:10" ht="12.75">
      <c r="A14" s="772"/>
      <c r="B14" s="866" t="s">
        <v>429</v>
      </c>
      <c r="J14" s="795"/>
    </row>
    <row r="15" spans="1:12" ht="12.75">
      <c r="A15" s="772"/>
      <c r="B15" s="785"/>
      <c r="C15" s="799"/>
      <c r="D15" s="799"/>
      <c r="E15" s="799"/>
      <c r="F15" s="799"/>
      <c r="G15" s="799"/>
      <c r="H15" s="799"/>
      <c r="I15" s="799"/>
      <c r="J15" s="802"/>
      <c r="K15" s="799"/>
      <c r="L15" s="799"/>
    </row>
    <row r="16" spans="1:12" ht="12.75">
      <c r="A16" s="772"/>
      <c r="B16" s="785"/>
      <c r="C16" s="799"/>
      <c r="D16" s="799"/>
      <c r="E16" s="799"/>
      <c r="F16" s="799"/>
      <c r="G16" s="799"/>
      <c r="H16" s="799"/>
      <c r="I16" s="799"/>
      <c r="J16" s="802"/>
      <c r="K16" s="799"/>
      <c r="L16" s="799"/>
    </row>
    <row r="17" spans="2:11" ht="12.75">
      <c r="B17" s="784"/>
      <c r="C17" s="780"/>
      <c r="D17" s="780"/>
      <c r="E17" s="780"/>
      <c r="G17" s="782"/>
      <c r="H17" s="782"/>
      <c r="J17" s="789"/>
      <c r="K17" s="789"/>
    </row>
    <row r="18" spans="2:12" ht="12.75">
      <c r="B18" s="784"/>
      <c r="C18" s="780"/>
      <c r="D18" s="780"/>
      <c r="E18" s="780"/>
      <c r="G18" s="782"/>
      <c r="H18" s="782"/>
      <c r="I18" s="1382" t="s">
        <v>1048</v>
      </c>
      <c r="J18" s="915"/>
      <c r="K18" s="915"/>
      <c r="L18" s="1382" t="s">
        <v>1049</v>
      </c>
    </row>
    <row r="19" spans="2:8" ht="12.75">
      <c r="B19" s="784" t="s">
        <v>668</v>
      </c>
      <c r="C19" s="913"/>
      <c r="D19" s="913"/>
      <c r="E19" s="914"/>
      <c r="F19" s="879"/>
      <c r="G19" s="913"/>
      <c r="H19" s="914"/>
    </row>
    <row r="20" spans="2:12" ht="13.5" thickBot="1">
      <c r="B20" s="1785" t="s">
        <v>614</v>
      </c>
      <c r="C20" s="1785"/>
      <c r="D20" s="1785"/>
      <c r="E20" s="1785"/>
      <c r="F20" s="1785"/>
      <c r="G20" s="1785"/>
      <c r="H20" s="830">
        <f>E12+1</f>
        <v>91</v>
      </c>
      <c r="I20" s="1567">
        <v>19324</v>
      </c>
      <c r="J20" s="884"/>
      <c r="K20" s="884"/>
      <c r="L20" s="969">
        <v>17817</v>
      </c>
    </row>
    <row r="21" spans="2:12" ht="13.5" thickBot="1">
      <c r="B21" s="931"/>
      <c r="C21" s="808"/>
      <c r="D21" s="808"/>
      <c r="E21" s="932"/>
      <c r="F21" s="933"/>
      <c r="G21" s="934"/>
      <c r="H21" s="934"/>
      <c r="I21" s="934"/>
      <c r="J21" s="934"/>
      <c r="K21" s="934"/>
      <c r="L21" s="934"/>
    </row>
    <row r="22" ht="10.5" customHeight="1"/>
    <row r="23" spans="1:12" ht="12.75">
      <c r="A23" s="835" t="s">
        <v>430</v>
      </c>
      <c r="B23" s="861" t="s">
        <v>431</v>
      </c>
      <c r="C23" s="913"/>
      <c r="D23" s="913"/>
      <c r="E23" s="914"/>
      <c r="F23" s="938"/>
      <c r="G23" s="915"/>
      <c r="H23" s="915"/>
      <c r="I23" s="915"/>
      <c r="J23" s="915"/>
      <c r="K23" s="915"/>
      <c r="L23" s="915"/>
    </row>
    <row r="24" spans="1:12" ht="12.75">
      <c r="A24" s="835"/>
      <c r="B24" s="861"/>
      <c r="C24" s="913"/>
      <c r="D24" s="913"/>
      <c r="E24" s="914"/>
      <c r="F24" s="938"/>
      <c r="G24" s="915"/>
      <c r="H24" s="915"/>
      <c r="I24" s="915"/>
      <c r="J24" s="915"/>
      <c r="K24" s="915"/>
      <c r="L24" s="915"/>
    </row>
    <row r="25" spans="1:12" ht="12.75">
      <c r="A25" s="797"/>
      <c r="B25" s="772" t="s">
        <v>432</v>
      </c>
      <c r="C25" s="792"/>
      <c r="D25" s="939"/>
      <c r="E25" s="940"/>
      <c r="F25" s="940"/>
      <c r="G25" s="940"/>
      <c r="H25" s="940"/>
      <c r="I25" s="941"/>
      <c r="J25" s="832">
        <f>H20+1</f>
        <v>92</v>
      </c>
      <c r="K25" s="1569" t="s">
        <v>929</v>
      </c>
      <c r="L25" s="832" t="s">
        <v>433</v>
      </c>
    </row>
    <row r="26" spans="1:12" ht="12.75">
      <c r="A26" s="797"/>
      <c r="B26" s="943"/>
      <c r="C26" s="792"/>
      <c r="D26" s="792"/>
      <c r="I26" s="941"/>
      <c r="J26" s="832">
        <f>J25+1</f>
        <v>93</v>
      </c>
      <c r="K26" s="942"/>
      <c r="L26" s="832" t="s">
        <v>434</v>
      </c>
    </row>
    <row r="27" spans="1:12" ht="12.75">
      <c r="A27" s="845"/>
      <c r="B27" s="846"/>
      <c r="C27" s="844"/>
      <c r="D27" s="847"/>
      <c r="E27" s="848"/>
      <c r="F27" s="849"/>
      <c r="G27" s="850"/>
      <c r="H27" s="850"/>
      <c r="I27" s="850"/>
      <c r="J27" s="850"/>
      <c r="K27" s="850"/>
      <c r="L27" s="850"/>
    </row>
    <row r="28" spans="1:12" ht="12.75">
      <c r="A28" s="845"/>
      <c r="B28" s="846"/>
      <c r="C28" s="844"/>
      <c r="D28" s="847"/>
      <c r="E28" s="848"/>
      <c r="F28" s="849"/>
      <c r="G28" s="850"/>
      <c r="H28" s="850"/>
      <c r="I28" s="1486">
        <v>2009</v>
      </c>
      <c r="J28" s="850"/>
      <c r="K28" s="850"/>
      <c r="L28" s="1486">
        <v>2008</v>
      </c>
    </row>
    <row r="29" spans="1:12" ht="13.5" thickBot="1">
      <c r="A29" s="779"/>
      <c r="B29" s="771" t="s">
        <v>435</v>
      </c>
      <c r="C29" s="792"/>
      <c r="D29" s="792"/>
      <c r="E29" s="937"/>
      <c r="F29" s="832"/>
      <c r="H29" s="832">
        <f>J26+1</f>
        <v>94</v>
      </c>
      <c r="I29" s="1570">
        <v>2</v>
      </c>
      <c r="J29" s="832"/>
      <c r="K29" s="832"/>
      <c r="L29" s="1570">
        <v>2</v>
      </c>
    </row>
    <row r="31" spans="2:12" ht="12.75">
      <c r="B31" s="861" t="s">
        <v>436</v>
      </c>
      <c r="C31" s="792"/>
      <c r="D31" s="792"/>
      <c r="E31" s="830"/>
      <c r="F31" s="831"/>
      <c r="G31" s="832"/>
      <c r="H31" s="832"/>
      <c r="I31" s="832"/>
      <c r="J31" s="832"/>
      <c r="K31" s="832"/>
      <c r="L31" s="832"/>
    </row>
    <row r="32" spans="2:12" ht="12.75">
      <c r="B32" s="912" t="s">
        <v>1398</v>
      </c>
      <c r="C32" s="792"/>
      <c r="D32" s="792"/>
      <c r="E32" s="830"/>
      <c r="F32" s="831"/>
      <c r="G32" s="832"/>
      <c r="H32" s="832"/>
      <c r="I32" s="832"/>
      <c r="J32" s="832"/>
      <c r="K32" s="832"/>
      <c r="L32" s="832"/>
    </row>
    <row r="33" spans="2:12" ht="12.75">
      <c r="B33" s="792" t="s">
        <v>881</v>
      </c>
      <c r="C33" s="792"/>
      <c r="D33" s="792"/>
      <c r="E33" s="830"/>
      <c r="F33" s="831"/>
      <c r="G33" s="832"/>
      <c r="H33" s="832"/>
      <c r="I33" s="832"/>
      <c r="J33" s="832"/>
      <c r="K33" s="832"/>
      <c r="L33" s="832"/>
    </row>
    <row r="34" spans="2:12" ht="12.75">
      <c r="B34" s="792" t="s">
        <v>882</v>
      </c>
      <c r="C34" s="792"/>
      <c r="D34" s="792"/>
      <c r="E34" s="830"/>
      <c r="F34" s="831"/>
      <c r="G34" s="832"/>
      <c r="H34" s="832"/>
      <c r="I34" s="832"/>
      <c r="J34" s="832"/>
      <c r="K34" s="832"/>
      <c r="L34" s="832"/>
    </row>
    <row r="35" spans="2:12" ht="12.75">
      <c r="B35" s="792" t="s">
        <v>21</v>
      </c>
      <c r="C35" s="792"/>
      <c r="D35" s="792"/>
      <c r="E35" s="830"/>
      <c r="F35" s="831"/>
      <c r="G35" s="832"/>
      <c r="H35" s="832"/>
      <c r="I35" s="832"/>
      <c r="J35" s="832"/>
      <c r="K35" s="832"/>
      <c r="L35" s="832"/>
    </row>
    <row r="36" spans="2:12" ht="12.75">
      <c r="B36" s="792" t="s">
        <v>22</v>
      </c>
      <c r="C36" s="792"/>
      <c r="D36" s="792"/>
      <c r="E36" s="830"/>
      <c r="F36" s="831"/>
      <c r="G36" s="832"/>
      <c r="H36" s="832"/>
      <c r="I36" s="832"/>
      <c r="J36" s="832"/>
      <c r="K36" s="832"/>
      <c r="L36" s="832"/>
    </row>
    <row r="37" spans="2:12" ht="12.75">
      <c r="B37" s="792" t="s">
        <v>895</v>
      </c>
      <c r="C37" s="792"/>
      <c r="D37" s="792"/>
      <c r="E37" s="830"/>
      <c r="F37" s="831"/>
      <c r="G37" s="832"/>
      <c r="H37" s="832"/>
      <c r="I37" s="832"/>
      <c r="J37" s="832"/>
      <c r="K37" s="832"/>
      <c r="L37" s="832"/>
    </row>
    <row r="38" spans="2:12" ht="12.75">
      <c r="B38" s="792" t="s">
        <v>896</v>
      </c>
      <c r="C38" s="792"/>
      <c r="D38" s="792"/>
      <c r="E38" s="830"/>
      <c r="F38" s="831"/>
      <c r="G38" s="832"/>
      <c r="H38" s="832"/>
      <c r="I38" s="832"/>
      <c r="J38" s="832"/>
      <c r="K38" s="832"/>
      <c r="L38" s="832"/>
    </row>
    <row r="39" spans="2:12" ht="12.75">
      <c r="B39" s="792" t="s">
        <v>897</v>
      </c>
      <c r="C39" s="792"/>
      <c r="D39" s="792"/>
      <c r="E39" s="830"/>
      <c r="F39" s="831"/>
      <c r="G39" s="832"/>
      <c r="H39" s="832"/>
      <c r="I39" s="832"/>
      <c r="J39" s="832"/>
      <c r="K39" s="832"/>
      <c r="L39" s="832"/>
    </row>
    <row r="40" spans="2:12" ht="12.75">
      <c r="B40" s="792" t="s">
        <v>618</v>
      </c>
      <c r="C40" s="792"/>
      <c r="D40" s="792"/>
      <c r="E40" s="830"/>
      <c r="F40" s="831"/>
      <c r="G40" s="832"/>
      <c r="H40" s="832"/>
      <c r="I40" s="832"/>
      <c r="J40" s="832"/>
      <c r="K40" s="832"/>
      <c r="L40" s="832"/>
    </row>
    <row r="41" spans="2:12" ht="12.75">
      <c r="B41" s="792" t="s">
        <v>619</v>
      </c>
      <c r="C41" s="792"/>
      <c r="D41" s="792"/>
      <c r="E41" s="830"/>
      <c r="F41" s="831"/>
      <c r="G41" s="832"/>
      <c r="H41" s="832"/>
      <c r="I41" s="832"/>
      <c r="J41" s="832"/>
      <c r="K41" s="832"/>
      <c r="L41" s="832"/>
    </row>
    <row r="42" spans="2:12" ht="12.75">
      <c r="B42" s="792"/>
      <c r="C42" s="792"/>
      <c r="D42" s="792"/>
      <c r="E42" s="830"/>
      <c r="F42" s="831"/>
      <c r="G42" s="832"/>
      <c r="H42" s="832"/>
      <c r="I42" s="832"/>
      <c r="J42" s="832"/>
      <c r="K42" s="832"/>
      <c r="L42" s="832"/>
    </row>
    <row r="43" spans="2:12" ht="12.75">
      <c r="B43" s="792" t="s">
        <v>982</v>
      </c>
      <c r="C43" s="792"/>
      <c r="D43" s="792"/>
      <c r="E43" s="830"/>
      <c r="F43" s="831"/>
      <c r="G43" s="832"/>
      <c r="H43" s="832"/>
      <c r="I43" s="832"/>
      <c r="J43" s="832"/>
      <c r="K43" s="832"/>
      <c r="L43" s="832"/>
    </row>
    <row r="44" spans="2:12" ht="12.75">
      <c r="B44" s="792" t="s">
        <v>12</v>
      </c>
      <c r="C44" s="792"/>
      <c r="D44" s="792"/>
      <c r="E44" s="830"/>
      <c r="F44" s="831"/>
      <c r="G44" s="832"/>
      <c r="H44" s="832"/>
      <c r="I44" s="832"/>
      <c r="J44" s="832"/>
      <c r="K44" s="832"/>
      <c r="L44" s="832"/>
    </row>
    <row r="45" spans="2:12" ht="12.75">
      <c r="B45" s="792" t="s">
        <v>13</v>
      </c>
      <c r="C45" s="792"/>
      <c r="D45" s="792"/>
      <c r="E45" s="830"/>
      <c r="F45" s="831"/>
      <c r="G45" s="832"/>
      <c r="H45" s="832"/>
      <c r="I45" s="832"/>
      <c r="J45" s="832"/>
      <c r="K45" s="832"/>
      <c r="L45" s="832"/>
    </row>
    <row r="46" spans="2:12" ht="12.75">
      <c r="B46" s="792" t="s">
        <v>1400</v>
      </c>
      <c r="C46" s="792"/>
      <c r="D46" s="792"/>
      <c r="E46" s="830"/>
      <c r="F46" s="831"/>
      <c r="G46" s="832"/>
      <c r="H46" s="832"/>
      <c r="I46" s="832"/>
      <c r="J46" s="832"/>
      <c r="K46" s="832"/>
      <c r="L46" s="832"/>
    </row>
    <row r="47" spans="2:12" ht="12.75">
      <c r="B47" s="792" t="s">
        <v>863</v>
      </c>
      <c r="C47" s="792"/>
      <c r="D47" s="792"/>
      <c r="E47" s="830"/>
      <c r="F47" s="831"/>
      <c r="G47" s="832"/>
      <c r="H47" s="832"/>
      <c r="I47" s="832"/>
      <c r="J47" s="832"/>
      <c r="K47" s="832"/>
      <c r="L47" s="832"/>
    </row>
    <row r="48" spans="2:12" ht="12.75">
      <c r="B48" s="792" t="s">
        <v>864</v>
      </c>
      <c r="C48" s="792"/>
      <c r="D48" s="792"/>
      <c r="E48" s="792"/>
      <c r="F48" s="792"/>
      <c r="G48" s="792"/>
      <c r="H48" s="792"/>
      <c r="I48" s="792"/>
      <c r="J48" s="792"/>
      <c r="K48" s="792"/>
      <c r="L48" s="792"/>
    </row>
    <row r="49" spans="2:12" ht="12.75">
      <c r="B49" s="912"/>
      <c r="C49" s="792"/>
      <c r="D49" s="792"/>
      <c r="E49" s="830"/>
      <c r="F49" s="831"/>
      <c r="G49" s="832"/>
      <c r="H49" s="832"/>
      <c r="I49" s="832"/>
      <c r="J49" s="832"/>
      <c r="K49" s="832"/>
      <c r="L49" s="832"/>
    </row>
    <row r="50" spans="2:12" ht="12.75">
      <c r="B50" s="912"/>
      <c r="C50" s="792"/>
      <c r="D50" s="792"/>
      <c r="E50" s="830"/>
      <c r="F50" s="831"/>
      <c r="G50" s="832"/>
      <c r="H50" s="832"/>
      <c r="I50" s="1382" t="s">
        <v>1048</v>
      </c>
      <c r="J50" s="832"/>
      <c r="K50" s="832"/>
      <c r="L50" s="1382" t="s">
        <v>1049</v>
      </c>
    </row>
    <row r="51" spans="2:12" ht="13.5" thickBot="1">
      <c r="B51" s="784" t="s">
        <v>859</v>
      </c>
      <c r="C51" s="792"/>
      <c r="D51" s="792"/>
      <c r="E51" s="830"/>
      <c r="F51" s="831"/>
      <c r="G51" s="832"/>
      <c r="H51" s="832">
        <f>H29+1</f>
        <v>95</v>
      </c>
      <c r="I51" s="1570">
        <v>279</v>
      </c>
      <c r="J51" s="832"/>
      <c r="K51" s="832"/>
      <c r="L51" s="1570">
        <v>228</v>
      </c>
    </row>
    <row r="52" spans="2:12" ht="12.75">
      <c r="B52" s="912"/>
      <c r="C52" s="792"/>
      <c r="D52" s="792"/>
      <c r="E52" s="830"/>
      <c r="F52" s="831"/>
      <c r="G52" s="832"/>
      <c r="H52" s="832"/>
      <c r="I52" s="832"/>
      <c r="J52" s="832"/>
      <c r="K52" s="832"/>
      <c r="L52" s="832"/>
    </row>
    <row r="53" spans="2:12" ht="12.75">
      <c r="B53" s="784" t="s">
        <v>668</v>
      </c>
      <c r="C53" s="792"/>
      <c r="D53" s="792"/>
      <c r="E53" s="792"/>
      <c r="F53" s="937"/>
      <c r="H53" s="832"/>
      <c r="I53" s="884"/>
      <c r="J53" s="832"/>
      <c r="K53" s="832"/>
      <c r="L53" s="885"/>
    </row>
    <row r="54" spans="2:12" ht="12.75">
      <c r="B54" s="785" t="s">
        <v>860</v>
      </c>
      <c r="C54" s="792"/>
      <c r="D54" s="792"/>
      <c r="E54" s="792"/>
      <c r="F54" s="937"/>
      <c r="H54" s="832">
        <f>H51+1</f>
        <v>96</v>
      </c>
      <c r="I54" s="882">
        <v>983</v>
      </c>
      <c r="J54" s="832"/>
      <c r="L54" s="882">
        <v>803</v>
      </c>
    </row>
    <row r="55" spans="2:12" ht="12.75">
      <c r="B55" s="1785" t="s">
        <v>1399</v>
      </c>
      <c r="C55" s="1785"/>
      <c r="D55" s="1785"/>
      <c r="E55" s="1785"/>
      <c r="F55" s="1785"/>
      <c r="G55" s="1785"/>
      <c r="H55" s="832">
        <f>H54+1</f>
        <v>97</v>
      </c>
      <c r="I55" s="884"/>
      <c r="J55" s="832"/>
      <c r="L55" s="884"/>
    </row>
    <row r="56" spans="2:12" ht="13.5" thickBot="1">
      <c r="B56" s="1785"/>
      <c r="C56" s="1785"/>
      <c r="D56" s="1785"/>
      <c r="E56" s="1785"/>
      <c r="F56" s="1785"/>
      <c r="G56" s="768"/>
      <c r="H56" s="916">
        <f>H55+1</f>
        <v>98</v>
      </c>
      <c r="I56" s="1571">
        <f>SUM(I54:I55)</f>
        <v>983</v>
      </c>
      <c r="J56" s="832"/>
      <c r="K56" s="832"/>
      <c r="L56" s="1571">
        <f>SUM(L54:L55)</f>
        <v>803</v>
      </c>
    </row>
    <row r="57" spans="2:12" ht="13.5" thickBot="1">
      <c r="B57" s="893"/>
      <c r="C57" s="808"/>
      <c r="D57" s="808"/>
      <c r="E57" s="808"/>
      <c r="F57" s="944"/>
      <c r="G57" s="934"/>
      <c r="H57" s="934"/>
      <c r="I57" s="934"/>
      <c r="J57" s="934"/>
      <c r="K57" s="934"/>
      <c r="L57" s="934"/>
    </row>
    <row r="58" spans="2:10" ht="12.75">
      <c r="B58" s="797" t="s">
        <v>662</v>
      </c>
      <c r="C58" s="780"/>
      <c r="D58" s="780"/>
      <c r="E58" s="780"/>
      <c r="F58" s="782"/>
      <c r="G58" s="814"/>
      <c r="H58" s="814"/>
      <c r="I58" s="814"/>
      <c r="J58" s="791"/>
    </row>
    <row r="59" spans="2:12" ht="13.5" thickBot="1">
      <c r="B59" s="945"/>
      <c r="C59" s="908"/>
      <c r="D59" s="908"/>
      <c r="E59" s="908"/>
      <c r="F59" s="809"/>
      <c r="G59" s="811"/>
      <c r="H59" s="811"/>
      <c r="I59" s="811"/>
      <c r="J59" s="946"/>
      <c r="K59" s="908"/>
      <c r="L59" s="908"/>
    </row>
    <row r="60" spans="2:12" ht="12.75">
      <c r="B60" s="947"/>
      <c r="C60" s="837"/>
      <c r="D60" s="948"/>
      <c r="G60" s="837"/>
      <c r="H60" s="837"/>
      <c r="I60" s="948"/>
      <c r="J60" s="948"/>
      <c r="K60" s="837"/>
      <c r="L60" s="837"/>
    </row>
  </sheetData>
  <sheetProtection/>
  <mergeCells count="3">
    <mergeCell ref="B20:G20"/>
    <mergeCell ref="B55:G55"/>
    <mergeCell ref="B56:F56"/>
  </mergeCells>
  <printOptions/>
  <pageMargins left="0.3937007874015748" right="0.3937007874015748" top="0.5905511811023623" bottom="0.3937007874015748" header="0.5905511811023623" footer="0.3937007874015748"/>
  <pageSetup horizontalDpi="600" verticalDpi="600" orientation="portrait" scale="95" r:id="rId1"/>
  <headerFooter alignWithMargins="0">
    <oddHeader>&amp;L&amp;9Organisme ________________________________________&amp;R&amp;9Code géographique ____________</oddHeader>
    <oddFooter>&amp;LS24-4</oddFooter>
  </headerFooter>
</worksheet>
</file>

<file path=xl/worksheets/sheet34.xml><?xml version="1.0" encoding="utf-8"?>
<worksheet xmlns="http://schemas.openxmlformats.org/spreadsheetml/2006/main" xmlns:r="http://schemas.openxmlformats.org/officeDocument/2006/relationships">
  <sheetPr codeName="Feuil53"/>
  <dimension ref="A3:J2827"/>
  <sheetViews>
    <sheetView zoomScalePageLayoutView="0" workbookViewId="0" topLeftCell="A8">
      <selection activeCell="F30" sqref="F30"/>
    </sheetView>
  </sheetViews>
  <sheetFormatPr defaultColWidth="11.421875" defaultRowHeight="12.75"/>
  <cols>
    <col min="1" max="1" width="11.421875" style="772" customWidth="1"/>
    <col min="2" max="2" width="12.140625" style="772" customWidth="1"/>
    <col min="3" max="3" width="11.421875" style="772" customWidth="1"/>
    <col min="4" max="4" width="17.140625" style="772" customWidth="1"/>
    <col min="5" max="5" width="2.57421875" style="772" customWidth="1"/>
    <col min="6" max="6" width="15.7109375" style="772" customWidth="1"/>
    <col min="7" max="7" width="2.57421875" style="772" customWidth="1"/>
    <col min="8" max="8" width="15.7109375" style="772" customWidth="1"/>
    <col min="9" max="9" width="2.57421875" style="772" customWidth="1"/>
    <col min="10" max="10" width="15.7109375" style="772" customWidth="1"/>
    <col min="11" max="16384" width="11.421875" style="772" customWidth="1"/>
  </cols>
  <sheetData>
    <row r="3" spans="1:10" ht="12.75">
      <c r="A3" s="562" t="s">
        <v>124</v>
      </c>
      <c r="B3" s="773"/>
      <c r="C3" s="776"/>
      <c r="D3" s="826"/>
      <c r="E3" s="1381"/>
      <c r="F3" s="1381"/>
      <c r="G3" s="1381"/>
      <c r="H3" s="1381"/>
      <c r="I3" s="1381"/>
      <c r="J3" s="1381"/>
    </row>
    <row r="4" spans="1:10" ht="12.75">
      <c r="A4" s="1791" t="s">
        <v>127</v>
      </c>
      <c r="B4" s="1791"/>
      <c r="C4" s="1791"/>
      <c r="D4" s="1791"/>
      <c r="E4" s="1791"/>
      <c r="F4" s="1791"/>
      <c r="G4" s="1791"/>
      <c r="H4" s="1791"/>
      <c r="I4" s="1791"/>
      <c r="J4" s="1791"/>
    </row>
    <row r="5" spans="1:10" ht="12.75">
      <c r="A5" s="1791" t="s">
        <v>1365</v>
      </c>
      <c r="B5" s="1791"/>
      <c r="C5" s="1791"/>
      <c r="D5" s="1791"/>
      <c r="E5" s="1791"/>
      <c r="F5" s="1791"/>
      <c r="G5" s="1791"/>
      <c r="H5" s="1791"/>
      <c r="I5" s="1791"/>
      <c r="J5" s="1791"/>
    </row>
    <row r="6" spans="1:10" ht="12.75">
      <c r="A6" s="762"/>
      <c r="B6" s="762"/>
      <c r="C6" s="762"/>
      <c r="D6" s="762"/>
      <c r="E6" s="762"/>
      <c r="F6" s="762"/>
      <c r="G6" s="762"/>
      <c r="H6" s="762"/>
      <c r="I6" s="762"/>
      <c r="J6" s="762"/>
    </row>
    <row r="7" spans="1:10" ht="12.75">
      <c r="A7" s="762"/>
      <c r="B7" s="762"/>
      <c r="C7" s="762"/>
      <c r="D7" s="762"/>
      <c r="E7" s="762"/>
      <c r="F7" s="762"/>
      <c r="G7" s="762"/>
      <c r="H7" s="762"/>
      <c r="I7" s="762"/>
      <c r="J7" s="762"/>
    </row>
    <row r="8" spans="1:10" ht="12.75" customHeight="1" thickBot="1">
      <c r="A8" s="908"/>
      <c r="B8" s="949"/>
      <c r="C8" s="908"/>
      <c r="D8" s="908"/>
      <c r="E8" s="908"/>
      <c r="F8" s="778" t="s">
        <v>762</v>
      </c>
      <c r="G8" s="778"/>
      <c r="H8" s="778" t="s">
        <v>763</v>
      </c>
      <c r="I8" s="778"/>
      <c r="J8" s="946" t="s">
        <v>46</v>
      </c>
    </row>
    <row r="9" spans="4:10" ht="12.75">
      <c r="D9" s="950"/>
      <c r="E9" s="951"/>
      <c r="F9" s="881"/>
      <c r="G9" s="881"/>
      <c r="H9" s="881"/>
      <c r="I9" s="881"/>
      <c r="J9" s="952"/>
    </row>
    <row r="10" spans="1:10" ht="12.75">
      <c r="A10" s="784" t="s">
        <v>168</v>
      </c>
      <c r="B10" s="785"/>
      <c r="C10" s="776"/>
      <c r="D10" s="776"/>
      <c r="E10" s="782">
        <v>1</v>
      </c>
      <c r="F10" s="787">
        <v>6772860</v>
      </c>
      <c r="G10" s="878">
        <f>E43+1</f>
        <v>20</v>
      </c>
      <c r="H10" s="787">
        <v>1347212</v>
      </c>
      <c r="I10" s="878">
        <f>G43+1</f>
        <v>39</v>
      </c>
      <c r="J10" s="787">
        <f aca="true" t="shared" si="0" ref="J10:J18">F10+H10</f>
        <v>8120072</v>
      </c>
    </row>
    <row r="11" spans="1:10" ht="12.75">
      <c r="A11" s="855"/>
      <c r="B11" s="953"/>
      <c r="C11" s="950"/>
      <c r="D11" s="950"/>
      <c r="E11" s="881"/>
      <c r="F11" s="954"/>
      <c r="G11" s="881"/>
      <c r="H11" s="787"/>
      <c r="I11" s="881"/>
      <c r="J11" s="787">
        <f t="shared" si="0"/>
        <v>0</v>
      </c>
    </row>
    <row r="12" spans="1:10" ht="12.75">
      <c r="A12" s="797" t="s">
        <v>884</v>
      </c>
      <c r="E12" s="878"/>
      <c r="F12" s="794"/>
      <c r="G12" s="878"/>
      <c r="H12" s="794"/>
      <c r="I12" s="878"/>
      <c r="J12" s="787">
        <f t="shared" si="0"/>
        <v>0</v>
      </c>
    </row>
    <row r="13" spans="1:10" ht="12.75">
      <c r="A13" s="785" t="s">
        <v>1346</v>
      </c>
      <c r="B13" s="780"/>
      <c r="C13" s="780"/>
      <c r="D13" s="780"/>
      <c r="E13" s="782">
        <f>E10+1</f>
        <v>2</v>
      </c>
      <c r="F13" s="787"/>
      <c r="G13" s="782">
        <f>G10+1</f>
        <v>21</v>
      </c>
      <c r="H13" s="787"/>
      <c r="I13" s="782">
        <f>I10+1</f>
        <v>40</v>
      </c>
      <c r="J13" s="787">
        <f t="shared" si="0"/>
        <v>0</v>
      </c>
    </row>
    <row r="14" spans="1:10" ht="12.75">
      <c r="A14" s="785" t="s">
        <v>1347</v>
      </c>
      <c r="B14" s="780"/>
      <c r="C14" s="780"/>
      <c r="D14" s="780"/>
      <c r="E14" s="782">
        <f>E13+1</f>
        <v>3</v>
      </c>
      <c r="F14" s="787">
        <v>28661</v>
      </c>
      <c r="G14" s="782">
        <f>G13+1</f>
        <v>22</v>
      </c>
      <c r="H14" s="787"/>
      <c r="I14" s="782">
        <f>I13+1</f>
        <v>41</v>
      </c>
      <c r="J14" s="787">
        <f t="shared" si="0"/>
        <v>28661</v>
      </c>
    </row>
    <row r="15" spans="1:10" ht="12.75">
      <c r="A15" s="785" t="s">
        <v>1350</v>
      </c>
      <c r="B15" s="780"/>
      <c r="C15" s="780"/>
      <c r="D15" s="780"/>
      <c r="E15" s="782">
        <f>E14+1</f>
        <v>4</v>
      </c>
      <c r="F15" s="787"/>
      <c r="G15" s="782">
        <f>G14+1</f>
        <v>23</v>
      </c>
      <c r="H15" s="787"/>
      <c r="I15" s="782">
        <f>I14+1</f>
        <v>42</v>
      </c>
      <c r="J15" s="787">
        <f t="shared" si="0"/>
        <v>0</v>
      </c>
    </row>
    <row r="16" spans="1:10" ht="12.75">
      <c r="A16" s="785" t="s">
        <v>678</v>
      </c>
      <c r="B16" s="780"/>
      <c r="C16" s="780"/>
      <c r="D16" s="780"/>
      <c r="E16" s="878"/>
      <c r="F16" s="794"/>
      <c r="G16" s="878"/>
      <c r="H16" s="794"/>
      <c r="I16" s="878"/>
      <c r="J16" s="787">
        <f t="shared" si="0"/>
        <v>0</v>
      </c>
    </row>
    <row r="17" spans="1:10" ht="12.75">
      <c r="A17" s="785" t="s">
        <v>501</v>
      </c>
      <c r="B17" s="780"/>
      <c r="C17" s="780"/>
      <c r="D17" s="780"/>
      <c r="E17" s="878">
        <f>E15+1</f>
        <v>5</v>
      </c>
      <c r="F17" s="787"/>
      <c r="G17" s="878">
        <f>G15+1</f>
        <v>24</v>
      </c>
      <c r="H17" s="787"/>
      <c r="I17" s="878">
        <f>I15+1</f>
        <v>43</v>
      </c>
      <c r="J17" s="787">
        <f t="shared" si="0"/>
        <v>0</v>
      </c>
    </row>
    <row r="18" spans="1:10" ht="12.75">
      <c r="A18" s="785" t="s">
        <v>501</v>
      </c>
      <c r="B18" s="780"/>
      <c r="C18" s="780"/>
      <c r="D18" s="780"/>
      <c r="E18" s="782">
        <f>E17+1</f>
        <v>6</v>
      </c>
      <c r="F18" s="787"/>
      <c r="G18" s="782">
        <f>G17+1</f>
        <v>25</v>
      </c>
      <c r="H18" s="787"/>
      <c r="I18" s="782">
        <f>I17+1</f>
        <v>44</v>
      </c>
      <c r="J18" s="787">
        <f t="shared" si="0"/>
        <v>0</v>
      </c>
    </row>
    <row r="19" spans="1:10" ht="12.75">
      <c r="A19" s="785"/>
      <c r="B19" s="955"/>
      <c r="C19" s="950"/>
      <c r="D19" s="950"/>
      <c r="E19" s="881"/>
      <c r="F19" s="954"/>
      <c r="G19" s="881"/>
      <c r="H19" s="787"/>
      <c r="I19" s="881"/>
      <c r="J19" s="787"/>
    </row>
    <row r="20" spans="1:10" ht="12.75">
      <c r="A20" s="956" t="s">
        <v>885</v>
      </c>
      <c r="B20" s="953"/>
      <c r="C20" s="950"/>
      <c r="D20" s="950"/>
      <c r="E20" s="957"/>
      <c r="F20" s="958"/>
      <c r="G20" s="957"/>
      <c r="H20" s="787"/>
      <c r="I20" s="957"/>
      <c r="J20" s="787">
        <f>F20+H20</f>
        <v>0</v>
      </c>
    </row>
    <row r="21" spans="1:10" ht="12.75">
      <c r="A21" s="855" t="s">
        <v>1351</v>
      </c>
      <c r="B21" s="953"/>
      <c r="C21" s="950"/>
      <c r="D21" s="950"/>
      <c r="E21" s="957"/>
      <c r="F21" s="958"/>
      <c r="G21" s="957"/>
      <c r="H21" s="787"/>
      <c r="I21" s="957"/>
      <c r="J21" s="787"/>
    </row>
    <row r="22" spans="1:10" ht="12.75">
      <c r="A22" s="855" t="s">
        <v>1128</v>
      </c>
      <c r="B22" s="953"/>
      <c r="C22" s="950"/>
      <c r="D22" s="950"/>
      <c r="E22" s="878">
        <f>E18+1</f>
        <v>7</v>
      </c>
      <c r="F22" s="787"/>
      <c r="G22" s="878">
        <f>G18+1</f>
        <v>26</v>
      </c>
      <c r="H22" s="787">
        <v>103881</v>
      </c>
      <c r="I22" s="878">
        <f>I18+1</f>
        <v>45</v>
      </c>
      <c r="J22" s="787">
        <f>F22+H22</f>
        <v>103881</v>
      </c>
    </row>
    <row r="23" spans="1:10" ht="12.75">
      <c r="A23" s="785" t="s">
        <v>1353</v>
      </c>
      <c r="B23" s="953"/>
      <c r="C23" s="950"/>
      <c r="D23" s="950"/>
      <c r="E23" s="878">
        <f>E22+1</f>
        <v>8</v>
      </c>
      <c r="F23" s="787">
        <v>794242</v>
      </c>
      <c r="G23" s="878">
        <f>G22+1</f>
        <v>27</v>
      </c>
      <c r="H23" s="787">
        <v>665800</v>
      </c>
      <c r="I23" s="878">
        <f>I22+1</f>
        <v>46</v>
      </c>
      <c r="J23" s="787">
        <f>F23+H23</f>
        <v>1460042</v>
      </c>
    </row>
    <row r="24" spans="1:10" ht="12.75">
      <c r="A24" s="785" t="s">
        <v>1129</v>
      </c>
      <c r="B24" s="953"/>
      <c r="C24" s="950"/>
      <c r="D24" s="950"/>
      <c r="E24" s="878">
        <f>E23+1</f>
        <v>9</v>
      </c>
      <c r="F24" s="787"/>
      <c r="G24" s="878">
        <f>G23+1</f>
        <v>28</v>
      </c>
      <c r="H24" s="787">
        <v>399131</v>
      </c>
      <c r="I24" s="878">
        <f>I23+1</f>
        <v>47</v>
      </c>
      <c r="J24" s="787">
        <f>F24+H24</f>
        <v>399131</v>
      </c>
    </row>
    <row r="25" spans="1:10" ht="12.75">
      <c r="A25" s="799" t="s">
        <v>758</v>
      </c>
      <c r="E25" s="878">
        <f>E24+1</f>
        <v>10</v>
      </c>
      <c r="F25" s="787"/>
      <c r="G25" s="878">
        <f>G24+1</f>
        <v>29</v>
      </c>
      <c r="H25" s="787"/>
      <c r="I25" s="878">
        <f>I24+1</f>
        <v>48</v>
      </c>
      <c r="J25" s="787">
        <f>F25+H25</f>
        <v>0</v>
      </c>
    </row>
    <row r="26" spans="1:10" ht="12.75">
      <c r="A26" s="785" t="s">
        <v>1352</v>
      </c>
      <c r="B26" s="953"/>
      <c r="C26" s="950"/>
      <c r="D26" s="950"/>
      <c r="E26" s="878"/>
      <c r="F26" s="787"/>
      <c r="G26" s="878"/>
      <c r="H26" s="787"/>
      <c r="I26" s="878"/>
      <c r="J26" s="787"/>
    </row>
    <row r="27" spans="1:10" ht="12.75">
      <c r="A27" s="799" t="s">
        <v>501</v>
      </c>
      <c r="E27" s="878">
        <f>E25+1</f>
        <v>11</v>
      </c>
      <c r="F27" s="787"/>
      <c r="G27" s="878">
        <f>G25+1</f>
        <v>30</v>
      </c>
      <c r="H27" s="787"/>
      <c r="I27" s="878">
        <f>I25+1</f>
        <v>49</v>
      </c>
      <c r="J27" s="787">
        <f>F27+H27</f>
        <v>0</v>
      </c>
    </row>
    <row r="28" spans="1:10" ht="12.75">
      <c r="A28" s="803" t="s">
        <v>501</v>
      </c>
      <c r="B28" s="959"/>
      <c r="C28" s="959"/>
      <c r="D28" s="959"/>
      <c r="E28" s="804">
        <f>E27+1</f>
        <v>12</v>
      </c>
      <c r="F28" s="806"/>
      <c r="G28" s="804">
        <f>G27+1</f>
        <v>31</v>
      </c>
      <c r="H28" s="806"/>
      <c r="I28" s="804">
        <f>I27+1</f>
        <v>50</v>
      </c>
      <c r="J28" s="806">
        <f>F28+H28</f>
        <v>0</v>
      </c>
    </row>
    <row r="29" spans="1:10" ht="12.75">
      <c r="A29" s="855"/>
      <c r="B29" s="953"/>
      <c r="E29" s="896"/>
      <c r="F29" s="960"/>
      <c r="G29" s="896"/>
      <c r="H29" s="960"/>
      <c r="I29" s="896"/>
      <c r="J29" s="794"/>
    </row>
    <row r="30" spans="1:10" ht="12.75">
      <c r="A30" s="961" t="s">
        <v>627</v>
      </c>
      <c r="B30" s="962"/>
      <c r="C30" s="963"/>
      <c r="D30" s="963"/>
      <c r="E30" s="804">
        <f>E28+1</f>
        <v>13</v>
      </c>
      <c r="F30" s="806">
        <f>SUM(F10)-SUM(F22:F28)+SUM(F13:F18)</f>
        <v>6007279</v>
      </c>
      <c r="G30" s="804">
        <f>G28+1</f>
        <v>32</v>
      </c>
      <c r="H30" s="806">
        <f>SUM(H10)-SUM(H22:H28)+SUM(H13:H18)</f>
        <v>178400</v>
      </c>
      <c r="I30" s="804">
        <f>I28+1</f>
        <v>51</v>
      </c>
      <c r="J30" s="964">
        <f>SUM(J10)-SUM(J22:J28)+SUM(J13:J18)</f>
        <v>6185679</v>
      </c>
    </row>
    <row r="31" spans="1:10" ht="12.75">
      <c r="A31" s="855"/>
      <c r="B31" s="953"/>
      <c r="E31" s="896"/>
      <c r="F31" s="960"/>
      <c r="G31" s="896"/>
      <c r="H31" s="960"/>
      <c r="I31" s="896"/>
      <c r="J31" s="794"/>
    </row>
    <row r="32" spans="1:10" ht="12.75">
      <c r="A32" s="855" t="s">
        <v>834</v>
      </c>
      <c r="B32" s="953"/>
      <c r="E32" s="896"/>
      <c r="F32" s="960"/>
      <c r="G32" s="896"/>
      <c r="H32" s="960"/>
      <c r="I32" s="896"/>
      <c r="J32" s="794"/>
    </row>
    <row r="33" spans="1:10" ht="12.75">
      <c r="A33" s="855" t="s">
        <v>835</v>
      </c>
      <c r="B33" s="953"/>
      <c r="E33" s="896"/>
      <c r="F33" s="960"/>
      <c r="G33" s="896"/>
      <c r="H33" s="960"/>
      <c r="I33" s="896"/>
      <c r="J33" s="794"/>
    </row>
    <row r="34" spans="1:10" ht="12.75">
      <c r="A34" s="855" t="s">
        <v>628</v>
      </c>
      <c r="B34" s="953"/>
      <c r="E34" s="878">
        <f>E30+1</f>
        <v>14</v>
      </c>
      <c r="F34" s="787"/>
      <c r="G34" s="878">
        <f>G30+1</f>
        <v>33</v>
      </c>
      <c r="H34" s="787"/>
      <c r="I34" s="878">
        <f>I30+1</f>
        <v>52</v>
      </c>
      <c r="J34" s="794"/>
    </row>
    <row r="35" spans="1:10" ht="12.75">
      <c r="A35" s="855" t="s">
        <v>629</v>
      </c>
      <c r="B35" s="953"/>
      <c r="E35" s="782">
        <f>E34+1</f>
        <v>15</v>
      </c>
      <c r="F35" s="787"/>
      <c r="G35" s="782">
        <f>G34+1</f>
        <v>34</v>
      </c>
      <c r="H35" s="787"/>
      <c r="I35" s="782">
        <f>I34+1</f>
        <v>53</v>
      </c>
      <c r="J35" s="794"/>
    </row>
    <row r="36" spans="1:10" ht="12.75">
      <c r="A36" s="965" t="s">
        <v>439</v>
      </c>
      <c r="B36" s="959"/>
      <c r="C36" s="959"/>
      <c r="D36" s="959"/>
      <c r="E36" s="804">
        <f>E35+1</f>
        <v>16</v>
      </c>
      <c r="F36" s="806"/>
      <c r="G36" s="804">
        <f>G35+1</f>
        <v>35</v>
      </c>
      <c r="H36" s="806"/>
      <c r="I36" s="804">
        <f>I35+1</f>
        <v>54</v>
      </c>
      <c r="J36" s="806"/>
    </row>
    <row r="37" spans="1:10" ht="12.75">
      <c r="A37" s="855"/>
      <c r="B37" s="855"/>
      <c r="C37" s="785"/>
      <c r="D37" s="785"/>
      <c r="E37" s="957"/>
      <c r="F37" s="958"/>
      <c r="G37" s="957"/>
      <c r="H37" s="958"/>
      <c r="I37" s="957"/>
      <c r="J37" s="794"/>
    </row>
    <row r="38" spans="1:10" ht="12.75">
      <c r="A38" s="961"/>
      <c r="B38" s="961"/>
      <c r="C38" s="961"/>
      <c r="D38" s="961"/>
      <c r="E38" s="804">
        <f>E36+1</f>
        <v>17</v>
      </c>
      <c r="F38" s="806"/>
      <c r="G38" s="804">
        <f>G36+1</f>
        <v>36</v>
      </c>
      <c r="H38" s="806"/>
      <c r="I38" s="804">
        <f>I36+1</f>
        <v>55</v>
      </c>
      <c r="J38" s="966">
        <f>SUM(J34:J36)</f>
        <v>0</v>
      </c>
    </row>
    <row r="39" spans="1:10" ht="12.75">
      <c r="A39" s="785"/>
      <c r="B39" s="785"/>
      <c r="C39" s="785"/>
      <c r="D39" s="785"/>
      <c r="E39" s="957"/>
      <c r="F39" s="958"/>
      <c r="G39" s="957"/>
      <c r="H39" s="958"/>
      <c r="I39" s="957"/>
      <c r="J39" s="967"/>
    </row>
    <row r="40" spans="1:10" ht="13.5" thickBot="1">
      <c r="A40" s="893" t="s">
        <v>630</v>
      </c>
      <c r="B40" s="968"/>
      <c r="C40" s="968"/>
      <c r="D40" s="968"/>
      <c r="E40" s="809">
        <f>E38+1</f>
        <v>18</v>
      </c>
      <c r="F40" s="969">
        <f>F30+F38</f>
        <v>6007279</v>
      </c>
      <c r="G40" s="809">
        <f>G38+1</f>
        <v>37</v>
      </c>
      <c r="H40" s="969">
        <f>H30+H38</f>
        <v>178400</v>
      </c>
      <c r="I40" s="809">
        <f>I38+1</f>
        <v>56</v>
      </c>
      <c r="J40" s="970">
        <f>J30+J38</f>
        <v>6185679</v>
      </c>
    </row>
    <row r="41" spans="1:10" ht="12.75">
      <c r="A41" s="785"/>
      <c r="B41" s="784"/>
      <c r="C41" s="784"/>
      <c r="D41" s="784"/>
      <c r="E41" s="782"/>
      <c r="F41" s="954"/>
      <c r="G41" s="782"/>
      <c r="H41" s="786"/>
      <c r="I41" s="782"/>
      <c r="J41" s="794"/>
    </row>
    <row r="42" spans="5:10" ht="12.75">
      <c r="E42" s="878"/>
      <c r="F42" s="960"/>
      <c r="G42" s="878"/>
      <c r="H42" s="971"/>
      <c r="I42" s="878"/>
      <c r="J42" s="967"/>
    </row>
    <row r="43" spans="1:10" ht="13.5" thickBot="1">
      <c r="A43" s="808" t="s">
        <v>793</v>
      </c>
      <c r="B43" s="908"/>
      <c r="C43" s="908"/>
      <c r="D43" s="908"/>
      <c r="E43" s="809">
        <f>E40+1</f>
        <v>19</v>
      </c>
      <c r="F43" s="969"/>
      <c r="G43" s="809">
        <f>G40+1</f>
        <v>38</v>
      </c>
      <c r="H43" s="972"/>
      <c r="I43" s="809">
        <f>I40+1</f>
        <v>57</v>
      </c>
      <c r="J43" s="969"/>
    </row>
    <row r="1398" ht="12.75">
      <c r="E1398" s="782"/>
    </row>
    <row r="1399" ht="12.75">
      <c r="E1399" s="881"/>
    </row>
    <row r="1400" ht="12.75">
      <c r="E1400" s="957"/>
    </row>
    <row r="1401" ht="12.75">
      <c r="E1401" s="957"/>
    </row>
    <row r="1402" ht="12.75">
      <c r="E1402" s="878"/>
    </row>
    <row r="1403" ht="12.75">
      <c r="E1403" s="878"/>
    </row>
    <row r="1404" ht="12.75">
      <c r="E1404" s="878"/>
    </row>
    <row r="1405" ht="12.75">
      <c r="E1405" s="878"/>
    </row>
    <row r="1406" ht="12.75">
      <c r="E1406" s="878"/>
    </row>
    <row r="1407" ht="12.75">
      <c r="E1407" s="878"/>
    </row>
    <row r="1408" ht="12.75">
      <c r="E1408" s="878"/>
    </row>
    <row r="1409" ht="12.75">
      <c r="E1409" s="878"/>
    </row>
    <row r="1410" ht="12.75">
      <c r="E1410" s="878"/>
    </row>
    <row r="1411" ht="12.75">
      <c r="E1411" s="878"/>
    </row>
    <row r="1412" ht="12.75">
      <c r="E1412" s="782"/>
    </row>
    <row r="1413" ht="12.75">
      <c r="E1413" s="782"/>
    </row>
    <row r="1414" ht="12.75">
      <c r="E1414" s="878"/>
    </row>
    <row r="1415" ht="12.75">
      <c r="E1415" s="878"/>
    </row>
    <row r="1416" ht="12.75">
      <c r="E1416" s="878"/>
    </row>
    <row r="1417" ht="12.75">
      <c r="E1417" s="804"/>
    </row>
    <row r="1418" ht="12.75">
      <c r="E1418" s="896"/>
    </row>
    <row r="1419" ht="12.75">
      <c r="E1419" s="804"/>
    </row>
    <row r="1420" ht="12.75">
      <c r="E1420" s="896"/>
    </row>
    <row r="1421" ht="12.75">
      <c r="E1421" s="896"/>
    </row>
    <row r="1422" ht="12.75">
      <c r="E1422" s="878"/>
    </row>
    <row r="1423" ht="12.75">
      <c r="E1423" s="782"/>
    </row>
    <row r="1424" ht="12.75">
      <c r="E1424" s="782"/>
    </row>
    <row r="1425" ht="12.75">
      <c r="E1425" s="782"/>
    </row>
    <row r="1426" ht="12.75">
      <c r="E1426" s="782"/>
    </row>
    <row r="1427" ht="12.75">
      <c r="E1427" s="804"/>
    </row>
    <row r="1428" ht="12.75">
      <c r="E1428" s="957"/>
    </row>
    <row r="1429" ht="12.75">
      <c r="E1429" s="804"/>
    </row>
    <row r="1430" ht="12.75">
      <c r="E1430" s="782"/>
    </row>
    <row r="1431" ht="12.75">
      <c r="E1431" s="957"/>
    </row>
    <row r="1432" ht="13.5" thickBot="1">
      <c r="E1432" s="809"/>
    </row>
    <row r="1433" ht="12.75">
      <c r="E1433" s="782"/>
    </row>
    <row r="1434" ht="12.75">
      <c r="E1434" s="878"/>
    </row>
    <row r="1435" ht="13.5" thickBot="1">
      <c r="E1435" s="809"/>
    </row>
    <row r="2790" ht="12.75">
      <c r="E2790" s="782"/>
    </row>
    <row r="2791" ht="12.75">
      <c r="E2791" s="881"/>
    </row>
    <row r="2792" ht="12.75">
      <c r="E2792" s="957"/>
    </row>
    <row r="2793" ht="12.75">
      <c r="E2793" s="957"/>
    </row>
    <row r="2794" ht="12.75">
      <c r="E2794" s="878"/>
    </row>
    <row r="2795" ht="12.75">
      <c r="E2795" s="878"/>
    </row>
    <row r="2796" ht="12.75">
      <c r="E2796" s="878"/>
    </row>
    <row r="2797" ht="12.75">
      <c r="E2797" s="878"/>
    </row>
    <row r="2798" ht="12.75">
      <c r="E2798" s="878"/>
    </row>
    <row r="2799" ht="12.75">
      <c r="E2799" s="878"/>
    </row>
    <row r="2800" ht="12.75">
      <c r="E2800" s="878"/>
    </row>
    <row r="2801" ht="12.75">
      <c r="E2801" s="878"/>
    </row>
    <row r="2802" ht="12.75">
      <c r="E2802" s="878"/>
    </row>
    <row r="2803" ht="12.75">
      <c r="E2803" s="878"/>
    </row>
    <row r="2804" ht="12.75">
      <c r="E2804" s="782"/>
    </row>
    <row r="2805" ht="12.75">
      <c r="E2805" s="782"/>
    </row>
    <row r="2806" ht="12.75">
      <c r="E2806" s="878"/>
    </row>
    <row r="2807" ht="12.75">
      <c r="E2807" s="878"/>
    </row>
    <row r="2808" ht="12.75">
      <c r="E2808" s="878"/>
    </row>
    <row r="2809" ht="12.75">
      <c r="E2809" s="804"/>
    </row>
    <row r="2810" ht="12.75">
      <c r="E2810" s="896"/>
    </row>
    <row r="2811" ht="12.75">
      <c r="E2811" s="804"/>
    </row>
    <row r="2812" ht="12.75">
      <c r="E2812" s="896"/>
    </row>
    <row r="2813" ht="12.75">
      <c r="E2813" s="896"/>
    </row>
    <row r="2814" ht="12.75">
      <c r="E2814" s="878"/>
    </row>
    <row r="2815" ht="12.75">
      <c r="E2815" s="782"/>
    </row>
    <row r="2816" ht="12.75">
      <c r="E2816" s="782"/>
    </row>
    <row r="2817" ht="12.75">
      <c r="E2817" s="782"/>
    </row>
    <row r="2818" ht="12.75">
      <c r="E2818" s="782"/>
    </row>
    <row r="2819" ht="12.75">
      <c r="E2819" s="804"/>
    </row>
    <row r="2820" ht="12.75">
      <c r="E2820" s="957"/>
    </row>
    <row r="2821" ht="12.75">
      <c r="E2821" s="804"/>
    </row>
    <row r="2822" ht="12.75">
      <c r="E2822" s="782"/>
    </row>
    <row r="2823" ht="12.75">
      <c r="E2823" s="957"/>
    </row>
    <row r="2824" ht="13.5" thickBot="1">
      <c r="E2824" s="809"/>
    </row>
    <row r="2825" ht="12.75">
      <c r="E2825" s="782"/>
    </row>
    <row r="2826" ht="12.75">
      <c r="E2826" s="878"/>
    </row>
    <row r="2827" ht="13.5" thickBot="1">
      <c r="E2827" s="809"/>
    </row>
  </sheetData>
  <sheetProtection/>
  <mergeCells count="2">
    <mergeCell ref="A4:J4"/>
    <mergeCell ref="A5:J5"/>
  </mergeCells>
  <printOptions/>
  <pageMargins left="0.3937007874015748" right="0.3937007874015748" top="0.5905511811023623" bottom="0.3937007874015748" header="0.5905511811023623" footer="0.3937007874015748"/>
  <pageSetup horizontalDpi="600" verticalDpi="600" orientation="portrait" scale="90" r:id="rId1"/>
  <headerFooter alignWithMargins="0">
    <oddHeader>&amp;L&amp;9Organisme ________________________________________&amp;R&amp;9Code géographique ____________</oddHeader>
    <oddFooter>&amp;LS25</oddFooter>
  </headerFooter>
</worksheet>
</file>

<file path=xl/worksheets/sheet35.xml><?xml version="1.0" encoding="utf-8"?>
<worksheet xmlns="http://schemas.openxmlformats.org/spreadsheetml/2006/main" xmlns:r="http://schemas.openxmlformats.org/officeDocument/2006/relationships">
  <sheetPr codeName="Feuil55"/>
  <dimension ref="A2:H13"/>
  <sheetViews>
    <sheetView zoomScalePageLayoutView="0" workbookViewId="0" topLeftCell="A1">
      <selection activeCell="K40" sqref="K40"/>
    </sheetView>
  </sheetViews>
  <sheetFormatPr defaultColWidth="11.421875" defaultRowHeight="12.75"/>
  <cols>
    <col min="1" max="16384" width="11.421875" style="772" customWidth="1"/>
  </cols>
  <sheetData>
    <row r="2" spans="1:7" ht="12.75">
      <c r="A2" s="825"/>
      <c r="B2" s="826"/>
      <c r="C2" s="973"/>
      <c r="D2" s="826"/>
      <c r="E2" s="826"/>
      <c r="F2" s="826"/>
      <c r="G2" s="826"/>
    </row>
    <row r="3" ht="12.75">
      <c r="A3" s="771"/>
    </row>
    <row r="4" ht="12.75">
      <c r="A4" s="797"/>
    </row>
    <row r="6" spans="1:8" ht="13.5" thickBot="1">
      <c r="A6" s="908"/>
      <c r="B6" s="908"/>
      <c r="C6" s="908"/>
      <c r="D6" s="908"/>
      <c r="E6" s="908"/>
      <c r="F6" s="908"/>
      <c r="G6" s="908"/>
      <c r="H6" s="908"/>
    </row>
    <row r="7" spans="1:8" ht="12.75" customHeight="1">
      <c r="A7" s="1792" t="s">
        <v>128</v>
      </c>
      <c r="B7" s="1792"/>
      <c r="C7" s="1792"/>
      <c r="D7" s="1792"/>
      <c r="E7" s="1792"/>
      <c r="F7" s="1792"/>
      <c r="G7" s="1792"/>
      <c r="H7" s="1792"/>
    </row>
    <row r="8" spans="1:8" ht="18" customHeight="1">
      <c r="A8" s="1792"/>
      <c r="B8" s="1792"/>
      <c r="C8" s="1792"/>
      <c r="D8" s="1792"/>
      <c r="E8" s="1792"/>
      <c r="F8" s="1792"/>
      <c r="G8" s="1792"/>
      <c r="H8" s="1792"/>
    </row>
    <row r="9" spans="2:7" ht="12.75">
      <c r="B9" s="826"/>
      <c r="C9" s="826"/>
      <c r="D9" s="826"/>
      <c r="E9" s="826"/>
      <c r="F9" s="826"/>
      <c r="G9" s="826"/>
    </row>
    <row r="13" spans="1:7" ht="15.75">
      <c r="A13" s="974"/>
      <c r="B13" s="826"/>
      <c r="C13" s="826"/>
      <c r="D13" s="826"/>
      <c r="E13" s="826"/>
      <c r="F13" s="826"/>
      <c r="G13" s="826"/>
    </row>
  </sheetData>
  <sheetProtection/>
  <mergeCells count="1">
    <mergeCell ref="A7:H8"/>
  </mergeCells>
  <printOptions/>
  <pageMargins left="0.3937007874015748" right="0.3937007874015748" top="0.5905511811023623" bottom="0.3937007874015748" header="0.5905511811023623" footer="0.3937007874015748"/>
  <pageSetup horizontalDpi="600" verticalDpi="600" orientation="portrait" r:id="rId1"/>
</worksheet>
</file>

<file path=xl/worksheets/sheet36.xml><?xml version="1.0" encoding="utf-8"?>
<worksheet xmlns="http://schemas.openxmlformats.org/spreadsheetml/2006/main" xmlns:r="http://schemas.openxmlformats.org/officeDocument/2006/relationships">
  <sheetPr codeName="Feuil70"/>
  <dimension ref="A3:K70"/>
  <sheetViews>
    <sheetView showZeros="0" zoomScalePageLayoutView="0" workbookViewId="0" topLeftCell="A47">
      <selection activeCell="I39" sqref="I39"/>
    </sheetView>
  </sheetViews>
  <sheetFormatPr defaultColWidth="11.421875" defaultRowHeight="12" customHeight="1"/>
  <cols>
    <col min="1" max="1" width="44.140625" style="772" customWidth="1"/>
    <col min="2" max="2" width="2.7109375" style="772" customWidth="1"/>
    <col min="3" max="3" width="15.7109375" style="772" customWidth="1"/>
    <col min="4" max="4" width="1.7109375" style="772" customWidth="1"/>
    <col min="5" max="5" width="15.7109375" style="772" customWidth="1"/>
    <col min="6" max="6" width="1.7109375" style="975" customWidth="1"/>
    <col min="7" max="7" width="15.7109375" style="772" customWidth="1"/>
    <col min="8" max="8" width="1.7109375" style="772" customWidth="1"/>
    <col min="9" max="9" width="15.7109375" style="772" customWidth="1"/>
    <col min="10" max="16384" width="11.421875" style="772" customWidth="1"/>
  </cols>
  <sheetData>
    <row r="3" spans="1:9" ht="12" customHeight="1">
      <c r="A3" s="1793" t="s">
        <v>129</v>
      </c>
      <c r="B3" s="1793"/>
      <c r="C3" s="1793"/>
      <c r="D3" s="1793"/>
      <c r="E3" s="1793"/>
      <c r="F3" s="1793"/>
      <c r="G3" s="1793"/>
      <c r="H3" s="1793"/>
      <c r="I3" s="1793"/>
    </row>
    <row r="4" spans="1:9" ht="12" customHeight="1">
      <c r="A4" s="1793" t="s">
        <v>1047</v>
      </c>
      <c r="B4" s="1793"/>
      <c r="C4" s="1793"/>
      <c r="D4" s="1793"/>
      <c r="E4" s="1793"/>
      <c r="F4" s="1793"/>
      <c r="G4" s="1793"/>
      <c r="H4" s="1793"/>
      <c r="I4" s="1793"/>
    </row>
    <row r="5" spans="1:8" ht="9" customHeight="1">
      <c r="A5" s="774"/>
      <c r="B5" s="774"/>
      <c r="C5" s="774"/>
      <c r="D5" s="774"/>
      <c r="E5" s="774"/>
      <c r="F5" s="985"/>
      <c r="G5" s="774"/>
      <c r="H5" s="774"/>
    </row>
    <row r="6" spans="1:9" ht="12.75" customHeight="1">
      <c r="A6" s="792"/>
      <c r="B6" s="792"/>
      <c r="C6" s="1794" t="s">
        <v>178</v>
      </c>
      <c r="D6" s="1794"/>
      <c r="E6" s="1794"/>
      <c r="G6" s="1794" t="s">
        <v>179</v>
      </c>
      <c r="H6" s="1794"/>
      <c r="I6" s="1794"/>
    </row>
    <row r="7" spans="1:9" ht="12.75" customHeight="1">
      <c r="A7" s="792"/>
      <c r="B7" s="792"/>
      <c r="C7" s="774" t="s">
        <v>846</v>
      </c>
      <c r="D7" s="776"/>
      <c r="E7" s="773" t="s">
        <v>1050</v>
      </c>
      <c r="F7" s="880"/>
      <c r="G7" s="774" t="s">
        <v>1050</v>
      </c>
      <c r="H7" s="774"/>
      <c r="I7" s="762" t="s">
        <v>1050</v>
      </c>
    </row>
    <row r="8" spans="1:9" ht="12.75" customHeight="1" thickBot="1">
      <c r="A8" s="777" t="s">
        <v>1218</v>
      </c>
      <c r="B8" s="777"/>
      <c r="C8" s="977">
        <v>2009</v>
      </c>
      <c r="D8" s="777"/>
      <c r="E8" s="778">
        <v>2009</v>
      </c>
      <c r="F8" s="978"/>
      <c r="G8" s="778">
        <v>2009</v>
      </c>
      <c r="H8" s="778"/>
      <c r="I8" s="778">
        <v>2008</v>
      </c>
    </row>
    <row r="9" spans="1:9" ht="12.75" customHeight="1">
      <c r="A9" s="779"/>
      <c r="B9" s="779"/>
      <c r="C9" s="1487"/>
      <c r="D9" s="779"/>
      <c r="E9" s="774"/>
      <c r="F9" s="993"/>
      <c r="G9" s="774"/>
      <c r="H9" s="774"/>
      <c r="I9" s="774"/>
    </row>
    <row r="10" spans="1:8" ht="15.75" customHeight="1">
      <c r="A10" s="779" t="s">
        <v>637</v>
      </c>
      <c r="B10" s="783"/>
      <c r="C10" s="986"/>
      <c r="D10" s="986"/>
      <c r="E10" s="986"/>
      <c r="F10" s="987"/>
      <c r="G10" s="986"/>
      <c r="H10" s="986"/>
    </row>
    <row r="11" spans="1:9" ht="12" customHeight="1">
      <c r="A11" s="792" t="s">
        <v>635</v>
      </c>
      <c r="B11" s="786">
        <v>52</v>
      </c>
      <c r="C11" s="967"/>
      <c r="E11" s="787"/>
      <c r="F11" s="971"/>
      <c r="G11" s="787"/>
      <c r="H11" s="787"/>
      <c r="I11" s="967"/>
    </row>
    <row r="12" spans="1:9" ht="12" customHeight="1">
      <c r="A12" s="792" t="s">
        <v>1095</v>
      </c>
      <c r="B12" s="786">
        <f>B11+1</f>
        <v>53</v>
      </c>
      <c r="C12" s="967"/>
      <c r="E12" s="787"/>
      <c r="F12" s="971"/>
      <c r="G12" s="787"/>
      <c r="H12" s="787"/>
      <c r="I12" s="967"/>
    </row>
    <row r="13" spans="1:9" ht="12" customHeight="1">
      <c r="A13" s="792" t="s">
        <v>1096</v>
      </c>
      <c r="B13" s="786">
        <f>B12+1</f>
        <v>54</v>
      </c>
      <c r="C13" s="967"/>
      <c r="E13" s="787"/>
      <c r="F13" s="971"/>
      <c r="G13" s="787"/>
      <c r="H13" s="787"/>
      <c r="I13" s="967"/>
    </row>
    <row r="14" spans="1:9" ht="12" customHeight="1">
      <c r="A14" s="792" t="s">
        <v>1097</v>
      </c>
      <c r="B14" s="786">
        <f>B13+1</f>
        <v>55</v>
      </c>
      <c r="C14" s="967"/>
      <c r="E14" s="787"/>
      <c r="F14" s="971"/>
      <c r="G14" s="787"/>
      <c r="H14" s="787"/>
      <c r="I14" s="967"/>
    </row>
    <row r="15" spans="1:9" ht="12" customHeight="1">
      <c r="A15" s="792" t="s">
        <v>1098</v>
      </c>
      <c r="B15" s="786">
        <f>B14+1</f>
        <v>56</v>
      </c>
      <c r="C15" s="988"/>
      <c r="E15" s="787"/>
      <c r="F15" s="971"/>
      <c r="G15" s="787"/>
      <c r="H15" s="787"/>
      <c r="I15" s="988">
        <v>1</v>
      </c>
    </row>
    <row r="16" spans="1:6" ht="12" customHeight="1">
      <c r="A16" s="792" t="s">
        <v>1099</v>
      </c>
      <c r="C16" s="988"/>
      <c r="F16" s="772"/>
    </row>
    <row r="17" spans="1:9" ht="12" customHeight="1">
      <c r="A17" s="792" t="s">
        <v>1100</v>
      </c>
      <c r="B17" s="786">
        <f>B15+1</f>
        <v>57</v>
      </c>
      <c r="C17" s="988"/>
      <c r="E17" s="787"/>
      <c r="F17" s="971"/>
      <c r="G17" s="787"/>
      <c r="H17" s="787"/>
      <c r="I17" s="988"/>
    </row>
    <row r="18" spans="1:9" ht="12" customHeight="1">
      <c r="A18" s="792" t="s">
        <v>1101</v>
      </c>
      <c r="B18" s="786">
        <f>B17+1</f>
        <v>58</v>
      </c>
      <c r="C18" s="967">
        <v>89222</v>
      </c>
      <c r="E18" s="794">
        <v>89222</v>
      </c>
      <c r="F18" s="971"/>
      <c r="G18" s="794">
        <v>89222</v>
      </c>
      <c r="H18" s="794"/>
      <c r="I18" s="967">
        <v>89222</v>
      </c>
    </row>
    <row r="19" spans="1:9" ht="12" customHeight="1">
      <c r="A19" s="792" t="s">
        <v>680</v>
      </c>
      <c r="B19" s="786">
        <f>B18+1</f>
        <v>59</v>
      </c>
      <c r="C19" s="967"/>
      <c r="D19" s="959"/>
      <c r="E19" s="794"/>
      <c r="F19" s="971"/>
      <c r="G19" s="794"/>
      <c r="H19" s="794"/>
      <c r="I19" s="967"/>
    </row>
    <row r="20" spans="1:9" ht="12" customHeight="1">
      <c r="A20" s="999"/>
      <c r="B20" s="1001">
        <f>B19+1</f>
        <v>60</v>
      </c>
      <c r="C20" s="1000">
        <f>SUM(C11:C19)</f>
        <v>89222</v>
      </c>
      <c r="D20" s="959"/>
      <c r="E20" s="1002">
        <f>SUM(E11:E19)</f>
        <v>89222</v>
      </c>
      <c r="F20" s="1001"/>
      <c r="G20" s="1002">
        <f>SUM(G11:G19)</f>
        <v>89222</v>
      </c>
      <c r="H20" s="1002"/>
      <c r="I20" s="1000">
        <f>SUM(I11:I19)</f>
        <v>89223</v>
      </c>
    </row>
    <row r="21" spans="1:9" ht="12" customHeight="1">
      <c r="A21" s="792"/>
      <c r="B21" s="786"/>
      <c r="C21" s="967"/>
      <c r="D21" s="780"/>
      <c r="E21" s="787"/>
      <c r="F21" s="786"/>
      <c r="G21" s="787"/>
      <c r="H21" s="787"/>
      <c r="I21" s="967"/>
    </row>
    <row r="22" spans="1:9" ht="15.75" customHeight="1">
      <c r="A22" s="779" t="s">
        <v>216</v>
      </c>
      <c r="B22" s="786"/>
      <c r="C22" s="967"/>
      <c r="E22" s="794"/>
      <c r="F22" s="971"/>
      <c r="G22" s="794"/>
      <c r="H22" s="794"/>
      <c r="I22" s="967"/>
    </row>
    <row r="23" spans="1:9" ht="12" customHeight="1">
      <c r="A23" s="779" t="s">
        <v>217</v>
      </c>
      <c r="B23" s="786"/>
      <c r="C23" s="967"/>
      <c r="E23" s="787"/>
      <c r="F23" s="786"/>
      <c r="G23" s="787"/>
      <c r="H23" s="787"/>
      <c r="I23" s="967"/>
    </row>
    <row r="24" spans="1:9" ht="12" customHeight="1">
      <c r="A24" s="792" t="s">
        <v>603</v>
      </c>
      <c r="B24" s="786">
        <f>B20+1</f>
        <v>61</v>
      </c>
      <c r="C24" s="967"/>
      <c r="E24" s="787">
        <v>40705</v>
      </c>
      <c r="F24" s="786"/>
      <c r="G24" s="787">
        <v>40705</v>
      </c>
      <c r="H24" s="787"/>
      <c r="I24" s="967">
        <v>748925</v>
      </c>
    </row>
    <row r="25" spans="1:9" ht="12" customHeight="1">
      <c r="A25" s="792" t="s">
        <v>604</v>
      </c>
      <c r="B25" s="989"/>
      <c r="C25" s="982"/>
      <c r="E25" s="990"/>
      <c r="F25" s="991"/>
      <c r="G25" s="990"/>
      <c r="H25" s="990"/>
      <c r="I25" s="982"/>
    </row>
    <row r="26" spans="1:9" ht="12" customHeight="1">
      <c r="A26" s="792" t="s">
        <v>1102</v>
      </c>
      <c r="B26" s="786">
        <f>B24+1</f>
        <v>62</v>
      </c>
      <c r="C26" s="967"/>
      <c r="E26" s="787"/>
      <c r="F26" s="971"/>
      <c r="G26" s="787"/>
      <c r="H26" s="787"/>
      <c r="I26" s="967">
        <v>132348</v>
      </c>
    </row>
    <row r="27" spans="1:9" ht="12" customHeight="1">
      <c r="A27" s="792" t="s">
        <v>638</v>
      </c>
      <c r="B27" s="786">
        <f>B26+1</f>
        <v>63</v>
      </c>
      <c r="C27" s="967">
        <v>20000</v>
      </c>
      <c r="E27" s="794"/>
      <c r="F27" s="971"/>
      <c r="G27" s="794"/>
      <c r="H27" s="794"/>
      <c r="I27" s="967">
        <v>20000</v>
      </c>
    </row>
    <row r="28" spans="1:9" ht="12" customHeight="1">
      <c r="A28" s="792" t="s">
        <v>639</v>
      </c>
      <c r="B28" s="786">
        <f>B27+1</f>
        <v>64</v>
      </c>
      <c r="C28" s="967"/>
      <c r="E28" s="794"/>
      <c r="F28" s="971"/>
      <c r="G28" s="794"/>
      <c r="H28" s="794"/>
      <c r="I28" s="967"/>
    </row>
    <row r="29" spans="1:9" ht="12" customHeight="1">
      <c r="A29" s="792" t="s">
        <v>640</v>
      </c>
      <c r="B29" s="786">
        <f>B28+1</f>
        <v>65</v>
      </c>
      <c r="C29" s="967"/>
      <c r="E29" s="794"/>
      <c r="F29" s="971"/>
      <c r="G29" s="794"/>
      <c r="H29" s="794"/>
      <c r="I29" s="967"/>
    </row>
    <row r="30" spans="1:9" ht="12" customHeight="1">
      <c r="A30" s="792" t="s">
        <v>605</v>
      </c>
      <c r="B30" s="989"/>
      <c r="C30" s="982"/>
      <c r="E30" s="990"/>
      <c r="F30" s="971"/>
      <c r="G30" s="990"/>
      <c r="H30" s="990"/>
      <c r="I30" s="967"/>
    </row>
    <row r="31" spans="1:11" ht="12" customHeight="1">
      <c r="A31" s="792" t="s">
        <v>36</v>
      </c>
      <c r="B31" s="786"/>
      <c r="C31" s="967"/>
      <c r="E31" s="794"/>
      <c r="F31" s="971"/>
      <c r="G31" s="794"/>
      <c r="H31" s="794"/>
      <c r="I31" s="967"/>
      <c r="K31" s="812"/>
    </row>
    <row r="32" spans="1:9" ht="12" customHeight="1">
      <c r="A32" s="792" t="s">
        <v>37</v>
      </c>
      <c r="B32" s="786">
        <f>B29+1</f>
        <v>66</v>
      </c>
      <c r="C32" s="988"/>
      <c r="E32" s="794"/>
      <c r="F32" s="971"/>
      <c r="G32" s="794"/>
      <c r="H32" s="794"/>
      <c r="I32" s="988"/>
    </row>
    <row r="33" spans="1:9" ht="12" customHeight="1">
      <c r="A33" s="792" t="s">
        <v>38</v>
      </c>
      <c r="B33" s="786">
        <f>B32+1</f>
        <v>67</v>
      </c>
      <c r="C33" s="988"/>
      <c r="E33" s="794"/>
      <c r="F33" s="971"/>
      <c r="G33" s="794"/>
      <c r="H33" s="794"/>
      <c r="I33" s="988"/>
    </row>
    <row r="34" spans="1:9" ht="12" customHeight="1">
      <c r="A34" s="792" t="s">
        <v>438</v>
      </c>
      <c r="B34" s="786">
        <f>B33+1</f>
        <v>68</v>
      </c>
      <c r="C34" s="988">
        <v>33763</v>
      </c>
      <c r="E34" s="794"/>
      <c r="F34" s="971"/>
      <c r="G34" s="794"/>
      <c r="H34" s="794"/>
      <c r="I34" s="988"/>
    </row>
    <row r="35" spans="1:9" ht="12" customHeight="1">
      <c r="A35" s="792" t="s">
        <v>39</v>
      </c>
      <c r="B35" s="786"/>
      <c r="C35" s="967"/>
      <c r="E35" s="794"/>
      <c r="F35" s="971"/>
      <c r="G35" s="794"/>
      <c r="H35" s="794"/>
      <c r="I35" s="967"/>
    </row>
    <row r="36" spans="1:9" ht="12" customHeight="1">
      <c r="A36" s="792" t="s">
        <v>40</v>
      </c>
      <c r="B36" s="786"/>
      <c r="C36" s="967"/>
      <c r="E36" s="794"/>
      <c r="F36" s="971"/>
      <c r="G36" s="794"/>
      <c r="H36" s="794"/>
      <c r="I36" s="967"/>
    </row>
    <row r="37" spans="1:9" ht="12" customHeight="1">
      <c r="A37" s="792" t="s">
        <v>641</v>
      </c>
      <c r="B37" s="786">
        <f>B34+1</f>
        <v>69</v>
      </c>
      <c r="C37" s="967"/>
      <c r="E37" s="794"/>
      <c r="F37" s="971"/>
      <c r="G37" s="794"/>
      <c r="H37" s="794"/>
      <c r="I37" s="967"/>
    </row>
    <row r="38" spans="1:9" ht="12" customHeight="1">
      <c r="A38" s="792" t="s">
        <v>642</v>
      </c>
      <c r="B38" s="786">
        <f aca="true" t="shared" si="0" ref="B38:B43">B37+1</f>
        <v>70</v>
      </c>
      <c r="C38" s="967"/>
      <c r="E38" s="794">
        <v>147740</v>
      </c>
      <c r="F38" s="971"/>
      <c r="G38" s="794">
        <v>147740</v>
      </c>
      <c r="H38" s="794"/>
      <c r="I38" s="967">
        <f>232469-70692</f>
        <v>161777</v>
      </c>
    </row>
    <row r="39" spans="1:9" ht="12" customHeight="1">
      <c r="A39" s="792" t="s">
        <v>643</v>
      </c>
      <c r="B39" s="786">
        <f t="shared" si="0"/>
        <v>71</v>
      </c>
      <c r="C39" s="967"/>
      <c r="E39" s="794"/>
      <c r="F39" s="971"/>
      <c r="G39" s="794"/>
      <c r="H39" s="794"/>
      <c r="I39" s="967"/>
    </row>
    <row r="40" spans="1:9" ht="12" customHeight="1">
      <c r="A40" s="792" t="s">
        <v>644</v>
      </c>
      <c r="B40" s="786">
        <f t="shared" si="0"/>
        <v>72</v>
      </c>
      <c r="C40" s="967">
        <v>127592</v>
      </c>
      <c r="E40" s="794"/>
      <c r="F40" s="971"/>
      <c r="G40" s="794"/>
      <c r="H40" s="794"/>
      <c r="I40" s="967"/>
    </row>
    <row r="41" spans="1:9" ht="12" customHeight="1">
      <c r="A41" s="792" t="s">
        <v>645</v>
      </c>
      <c r="B41" s="786">
        <f t="shared" si="0"/>
        <v>73</v>
      </c>
      <c r="C41" s="967"/>
      <c r="E41" s="794"/>
      <c r="F41" s="971"/>
      <c r="G41" s="794"/>
      <c r="H41" s="794"/>
      <c r="I41" s="967"/>
    </row>
    <row r="42" spans="1:9" ht="12" customHeight="1">
      <c r="A42" s="792" t="s">
        <v>646</v>
      </c>
      <c r="B42" s="786">
        <f t="shared" si="0"/>
        <v>74</v>
      </c>
      <c r="C42" s="967"/>
      <c r="E42" s="794"/>
      <c r="F42" s="971"/>
      <c r="G42" s="794"/>
      <c r="H42" s="794"/>
      <c r="I42" s="967"/>
    </row>
    <row r="43" spans="1:9" ht="12" customHeight="1">
      <c r="A43" s="792" t="s">
        <v>942</v>
      </c>
      <c r="B43" s="786">
        <f t="shared" si="0"/>
        <v>75</v>
      </c>
      <c r="C43" s="967"/>
      <c r="E43" s="794"/>
      <c r="F43" s="971"/>
      <c r="G43" s="794"/>
      <c r="H43" s="794"/>
      <c r="I43" s="967"/>
    </row>
    <row r="44" spans="1:9" ht="12" customHeight="1">
      <c r="A44" s="792" t="s">
        <v>606</v>
      </c>
      <c r="B44" s="786"/>
      <c r="C44" s="967"/>
      <c r="E44" s="794"/>
      <c r="F44" s="971"/>
      <c r="G44" s="794"/>
      <c r="H44" s="794"/>
      <c r="I44" s="967"/>
    </row>
    <row r="45" spans="1:9" ht="12" customHeight="1">
      <c r="A45" s="792" t="s">
        <v>647</v>
      </c>
      <c r="B45" s="786"/>
      <c r="C45" s="967"/>
      <c r="E45" s="794"/>
      <c r="F45" s="971"/>
      <c r="G45" s="794"/>
      <c r="H45" s="794"/>
      <c r="I45" s="967"/>
    </row>
    <row r="46" spans="1:9" ht="12" customHeight="1">
      <c r="A46" s="792" t="s">
        <v>553</v>
      </c>
      <c r="B46" s="786">
        <f>B43+1</f>
        <v>76</v>
      </c>
      <c r="C46" s="967"/>
      <c r="E46" s="794"/>
      <c r="F46" s="971"/>
      <c r="G46" s="794"/>
      <c r="H46" s="794"/>
      <c r="I46" s="967"/>
    </row>
    <row r="47" spans="1:9" ht="12" customHeight="1">
      <c r="A47" s="792" t="s">
        <v>648</v>
      </c>
      <c r="B47" s="786">
        <f aca="true" t="shared" si="1" ref="B47:B53">B46+1</f>
        <v>77</v>
      </c>
      <c r="C47" s="967"/>
      <c r="E47" s="794"/>
      <c r="F47" s="971"/>
      <c r="G47" s="794"/>
      <c r="H47" s="794"/>
      <c r="I47" s="967"/>
    </row>
    <row r="48" spans="1:9" ht="12" customHeight="1">
      <c r="A48" s="792" t="s">
        <v>649</v>
      </c>
      <c r="B48" s="786">
        <f t="shared" si="1"/>
        <v>78</v>
      </c>
      <c r="C48" s="967"/>
      <c r="E48" s="787"/>
      <c r="F48" s="971"/>
      <c r="G48" s="787"/>
      <c r="H48" s="787"/>
      <c r="I48" s="967"/>
    </row>
    <row r="49" spans="1:9" ht="12" customHeight="1">
      <c r="A49" s="792" t="s">
        <v>650</v>
      </c>
      <c r="B49" s="786">
        <f t="shared" si="1"/>
        <v>79</v>
      </c>
      <c r="C49" s="967"/>
      <c r="E49" s="787"/>
      <c r="F49" s="971"/>
      <c r="G49" s="787"/>
      <c r="H49" s="787"/>
      <c r="I49" s="967"/>
    </row>
    <row r="50" spans="1:9" ht="12" customHeight="1">
      <c r="A50" s="792" t="s">
        <v>651</v>
      </c>
      <c r="B50" s="786">
        <f t="shared" si="1"/>
        <v>80</v>
      </c>
      <c r="C50" s="967"/>
      <c r="E50" s="787">
        <v>196891</v>
      </c>
      <c r="F50" s="971"/>
      <c r="G50" s="787">
        <v>196891</v>
      </c>
      <c r="H50" s="787"/>
      <c r="I50" s="967">
        <v>381713</v>
      </c>
    </row>
    <row r="51" spans="1:9" ht="12" customHeight="1">
      <c r="A51" s="792" t="s">
        <v>652</v>
      </c>
      <c r="B51" s="786">
        <f t="shared" si="1"/>
        <v>81</v>
      </c>
      <c r="C51" s="967"/>
      <c r="E51" s="787"/>
      <c r="F51" s="971"/>
      <c r="G51" s="787"/>
      <c r="H51" s="787"/>
      <c r="I51" s="967"/>
    </row>
    <row r="52" spans="1:9" ht="12" customHeight="1">
      <c r="A52" s="792" t="s">
        <v>653</v>
      </c>
      <c r="B52" s="786">
        <f t="shared" si="1"/>
        <v>82</v>
      </c>
      <c r="C52" s="967"/>
      <c r="E52" s="787"/>
      <c r="F52" s="971"/>
      <c r="G52" s="787"/>
      <c r="H52" s="787"/>
      <c r="I52" s="967"/>
    </row>
    <row r="53" spans="1:9" ht="12" customHeight="1">
      <c r="A53" s="792" t="s">
        <v>640</v>
      </c>
      <c r="B53" s="786">
        <f t="shared" si="1"/>
        <v>83</v>
      </c>
      <c r="C53" s="967"/>
      <c r="E53" s="787"/>
      <c r="F53" s="786"/>
      <c r="G53" s="787"/>
      <c r="H53" s="787"/>
      <c r="I53" s="967"/>
    </row>
    <row r="54" spans="1:8" ht="12" customHeight="1">
      <c r="A54" s="792" t="s">
        <v>607</v>
      </c>
      <c r="B54" s="994"/>
      <c r="C54" s="981"/>
      <c r="E54" s="995"/>
      <c r="F54" s="996"/>
      <c r="G54" s="981"/>
      <c r="H54" s="981"/>
    </row>
    <row r="55" spans="1:9" ht="12" customHeight="1">
      <c r="A55" s="792" t="s">
        <v>215</v>
      </c>
      <c r="B55" s="786">
        <f>B53+1</f>
        <v>84</v>
      </c>
      <c r="C55" s="967"/>
      <c r="E55" s="787"/>
      <c r="F55" s="971"/>
      <c r="G55" s="787"/>
      <c r="H55" s="787"/>
      <c r="I55" s="988"/>
    </row>
    <row r="56" spans="1:9" ht="12" customHeight="1">
      <c r="A56" s="792" t="s">
        <v>800</v>
      </c>
      <c r="B56" s="786">
        <f>B55+1</f>
        <v>85</v>
      </c>
      <c r="C56" s="967"/>
      <c r="E56" s="787"/>
      <c r="F56" s="971"/>
      <c r="G56" s="787"/>
      <c r="H56" s="787"/>
      <c r="I56" s="988"/>
    </row>
    <row r="57" spans="1:9" ht="12" customHeight="1">
      <c r="A57" s="792" t="s">
        <v>942</v>
      </c>
      <c r="B57" s="786">
        <f>B56+1</f>
        <v>86</v>
      </c>
      <c r="C57" s="967"/>
      <c r="E57" s="787"/>
      <c r="F57" s="971"/>
      <c r="G57" s="787"/>
      <c r="H57" s="787"/>
      <c r="I57" s="967"/>
    </row>
    <row r="58" spans="1:9" ht="12" customHeight="1">
      <c r="A58" s="792" t="s">
        <v>1011</v>
      </c>
      <c r="B58" s="997"/>
      <c r="C58" s="787"/>
      <c r="E58" s="787"/>
      <c r="F58" s="997"/>
      <c r="G58" s="787"/>
      <c r="H58" s="787"/>
      <c r="I58" s="787"/>
    </row>
    <row r="59" spans="1:9" ht="12" customHeight="1">
      <c r="A59" s="792" t="s">
        <v>801</v>
      </c>
      <c r="B59" s="786">
        <f>B57+1</f>
        <v>87</v>
      </c>
      <c r="C59" s="787"/>
      <c r="E59" s="787">
        <v>18798</v>
      </c>
      <c r="F59" s="786"/>
      <c r="G59" s="787">
        <v>18798</v>
      </c>
      <c r="H59" s="787"/>
      <c r="I59" s="787"/>
    </row>
    <row r="60" spans="1:9" ht="12" customHeight="1">
      <c r="A60" s="792" t="s">
        <v>802</v>
      </c>
      <c r="B60" s="786">
        <f>B59+1</f>
        <v>88</v>
      </c>
      <c r="C60" s="787">
        <v>10852</v>
      </c>
      <c r="E60" s="787">
        <v>27799</v>
      </c>
      <c r="F60" s="786"/>
      <c r="G60" s="787">
        <v>27799</v>
      </c>
      <c r="H60" s="787"/>
      <c r="I60" s="787">
        <v>12671</v>
      </c>
    </row>
    <row r="61" spans="1:9" ht="12" customHeight="1">
      <c r="A61" s="792" t="s">
        <v>803</v>
      </c>
      <c r="B61" s="786">
        <f>B60+1</f>
        <v>89</v>
      </c>
      <c r="C61" s="787">
        <v>259467</v>
      </c>
      <c r="E61" s="794">
        <v>365950</v>
      </c>
      <c r="F61" s="971"/>
      <c r="G61" s="794">
        <v>403311</v>
      </c>
      <c r="H61" s="794"/>
      <c r="I61" s="787">
        <v>372842</v>
      </c>
    </row>
    <row r="62" spans="1:9" ht="12" customHeight="1">
      <c r="A62" s="792" t="s">
        <v>942</v>
      </c>
      <c r="B62" s="786">
        <f>B61+1</f>
        <v>90</v>
      </c>
      <c r="C62" s="787"/>
      <c r="E62" s="794">
        <v>190421</v>
      </c>
      <c r="F62" s="971"/>
      <c r="G62" s="794">
        <v>190421</v>
      </c>
      <c r="H62" s="794"/>
      <c r="I62" s="787">
        <v>256050</v>
      </c>
    </row>
    <row r="63" spans="1:9" ht="12" customHeight="1">
      <c r="A63" s="792" t="s">
        <v>1012</v>
      </c>
      <c r="B63" s="786"/>
      <c r="C63" s="794"/>
      <c r="E63" s="794"/>
      <c r="F63" s="971"/>
      <c r="G63" s="794"/>
      <c r="H63" s="794"/>
      <c r="I63" s="794"/>
    </row>
    <row r="64" spans="1:9" ht="12" customHeight="1">
      <c r="A64" s="792" t="s">
        <v>562</v>
      </c>
      <c r="B64" s="786">
        <f>B62+1</f>
        <v>91</v>
      </c>
      <c r="C64" s="787">
        <v>2500</v>
      </c>
      <c r="E64" s="787">
        <v>45624</v>
      </c>
      <c r="F64" s="971"/>
      <c r="G64" s="787">
        <v>45624</v>
      </c>
      <c r="H64" s="787"/>
      <c r="I64" s="787">
        <v>441740</v>
      </c>
    </row>
    <row r="65" spans="1:9" ht="12" customHeight="1">
      <c r="A65" s="792" t="s">
        <v>957</v>
      </c>
      <c r="B65" s="971"/>
      <c r="C65" s="794"/>
      <c r="E65" s="794"/>
      <c r="F65" s="971"/>
      <c r="G65" s="794"/>
      <c r="H65" s="794"/>
      <c r="I65" s="794"/>
    </row>
    <row r="66" spans="1:9" ht="12" customHeight="1">
      <c r="A66" s="792" t="s">
        <v>958</v>
      </c>
      <c r="B66" s="786">
        <f>B64+1</f>
        <v>92</v>
      </c>
      <c r="C66" s="787"/>
      <c r="E66" s="787"/>
      <c r="F66" s="971"/>
      <c r="G66" s="787"/>
      <c r="H66" s="787"/>
      <c r="I66" s="787"/>
    </row>
    <row r="67" spans="1:9" ht="12" customHeight="1">
      <c r="A67" s="792" t="s">
        <v>438</v>
      </c>
      <c r="B67" s="786">
        <f>B66+1</f>
        <v>93</v>
      </c>
      <c r="C67" s="787"/>
      <c r="E67" s="787"/>
      <c r="F67" s="971"/>
      <c r="G67" s="787"/>
      <c r="H67" s="787"/>
      <c r="I67" s="787"/>
    </row>
    <row r="68" spans="1:9" ht="12" customHeight="1">
      <c r="A68" s="792" t="s">
        <v>1013</v>
      </c>
      <c r="B68" s="786">
        <f>B67+1</f>
        <v>94</v>
      </c>
      <c r="C68" s="787"/>
      <c r="D68" s="959"/>
      <c r="E68" s="787"/>
      <c r="F68" s="971"/>
      <c r="G68" s="787"/>
      <c r="H68" s="787"/>
      <c r="I68" s="787"/>
    </row>
    <row r="69" spans="1:9" ht="12" customHeight="1">
      <c r="A69" s="999"/>
      <c r="B69" s="1001">
        <f>B68+1</f>
        <v>95</v>
      </c>
      <c r="C69" s="1002">
        <f>SUM(C24:C68)</f>
        <v>454174</v>
      </c>
      <c r="D69" s="959"/>
      <c r="E69" s="1002">
        <f>SUM(E24:E68)</f>
        <v>1033928</v>
      </c>
      <c r="F69" s="1001"/>
      <c r="G69" s="1002">
        <f>SUM(G24:G68)</f>
        <v>1071289</v>
      </c>
      <c r="H69" s="1002"/>
      <c r="I69" s="1002">
        <f>SUM(I24:I68)</f>
        <v>2528066</v>
      </c>
    </row>
    <row r="70" spans="1:9" ht="13.5" customHeight="1" thickBot="1">
      <c r="A70" s="777"/>
      <c r="B70" s="810">
        <f>B69+1</f>
        <v>96</v>
      </c>
      <c r="C70" s="969">
        <f>C20+C69</f>
        <v>543396</v>
      </c>
      <c r="D70" s="1220"/>
      <c r="E70" s="969">
        <f>E20+E69</f>
        <v>1123150</v>
      </c>
      <c r="F70" s="810">
        <f>F20+F69</f>
        <v>0</v>
      </c>
      <c r="G70" s="969">
        <f>G20+G69</f>
        <v>1160511</v>
      </c>
      <c r="H70" s="969">
        <f>H20+H69</f>
        <v>0</v>
      </c>
      <c r="I70" s="969">
        <f>I20+I69</f>
        <v>2617289</v>
      </c>
    </row>
  </sheetData>
  <sheetProtection/>
  <mergeCells count="4">
    <mergeCell ref="A3:I3"/>
    <mergeCell ref="A4:I4"/>
    <mergeCell ref="C6:E6"/>
    <mergeCell ref="G6:I6"/>
  </mergeCells>
  <printOptions/>
  <pageMargins left="0.3937007874015748" right="0.3937007874015748" top="0.5905511811023623" bottom="0.3937007874015748" header="0.5905511811023623" footer="0.3937007874015748"/>
  <pageSetup horizontalDpi="600" verticalDpi="600" orientation="portrait" scale="85" r:id="rId1"/>
  <headerFooter alignWithMargins="0">
    <oddHeader>&amp;L&amp;9Organisme ________________________________________&amp;R&amp;9Code géographique ____________</oddHeader>
    <oddFooter>&amp;LS27-3</oddFooter>
  </headerFooter>
</worksheet>
</file>

<file path=xl/worksheets/sheet37.xml><?xml version="1.0" encoding="utf-8"?>
<worksheet xmlns="http://schemas.openxmlformats.org/spreadsheetml/2006/main" xmlns:r="http://schemas.openxmlformats.org/officeDocument/2006/relationships">
  <sheetPr codeName="Feuil66">
    <pageSetUpPr fitToPage="1"/>
  </sheetPr>
  <dimension ref="A1:I63"/>
  <sheetViews>
    <sheetView showZeros="0" zoomScalePageLayoutView="0" workbookViewId="0" topLeftCell="A41">
      <selection activeCell="I28" sqref="I28"/>
    </sheetView>
  </sheetViews>
  <sheetFormatPr defaultColWidth="11.421875" defaultRowHeight="12.75"/>
  <cols>
    <col min="1" max="1" width="44.28125" style="772" customWidth="1"/>
    <col min="2" max="2" width="3.140625" style="772" customWidth="1"/>
    <col min="3" max="3" width="15.7109375" style="772" customWidth="1"/>
    <col min="4" max="4" width="1.7109375" style="772" customWidth="1"/>
    <col min="5" max="5" width="15.7109375" style="772" customWidth="1"/>
    <col min="6" max="6" width="1.7109375" style="975" customWidth="1"/>
    <col min="7" max="7" width="15.7109375" style="772" customWidth="1"/>
    <col min="8" max="8" width="1.7109375" style="772" customWidth="1"/>
    <col min="9" max="9" width="15.7109375" style="772" customWidth="1"/>
    <col min="10" max="16384" width="11.421875" style="772" customWidth="1"/>
  </cols>
  <sheetData>
    <row r="1" spans="3:8" ht="12.75">
      <c r="C1" s="826"/>
      <c r="D1" s="826"/>
      <c r="E1" s="866"/>
      <c r="F1" s="880"/>
      <c r="G1" s="950"/>
      <c r="H1" s="950"/>
    </row>
    <row r="2" s="1" customFormat="1" ht="12.75"/>
    <row r="3" spans="1:9" ht="12.75">
      <c r="A3" s="1793" t="s">
        <v>129</v>
      </c>
      <c r="B3" s="1793"/>
      <c r="C3" s="1793"/>
      <c r="D3" s="1793"/>
      <c r="E3" s="1793"/>
      <c r="F3" s="1793"/>
      <c r="G3" s="1793"/>
      <c r="H3" s="1793"/>
      <c r="I3" s="1793"/>
    </row>
    <row r="4" spans="1:9" ht="12.75">
      <c r="A4" s="1793" t="s">
        <v>1047</v>
      </c>
      <c r="B4" s="1793"/>
      <c r="C4" s="1793"/>
      <c r="D4" s="1793"/>
      <c r="E4" s="1793"/>
      <c r="F4" s="1793"/>
      <c r="G4" s="1793"/>
      <c r="H4" s="1793"/>
      <c r="I4" s="1793"/>
    </row>
    <row r="5" spans="1:8" ht="12.75">
      <c r="A5" s="774"/>
      <c r="B5" s="774"/>
      <c r="C5" s="774"/>
      <c r="D5" s="774"/>
      <c r="E5" s="774"/>
      <c r="F5" s="985"/>
      <c r="G5" s="774"/>
      <c r="H5" s="774"/>
    </row>
    <row r="6" spans="1:9" ht="12.75">
      <c r="A6" s="792"/>
      <c r="B6" s="792"/>
      <c r="C6" s="1794" t="s">
        <v>178</v>
      </c>
      <c r="D6" s="1794"/>
      <c r="E6" s="1794"/>
      <c r="G6" s="1794" t="s">
        <v>179</v>
      </c>
      <c r="H6" s="1794"/>
      <c r="I6" s="1794"/>
    </row>
    <row r="7" spans="1:9" ht="12.75">
      <c r="A7" s="792"/>
      <c r="B7" s="792"/>
      <c r="C7" s="774" t="s">
        <v>846</v>
      </c>
      <c r="D7" s="776"/>
      <c r="E7" s="773" t="s">
        <v>1050</v>
      </c>
      <c r="F7" s="880"/>
      <c r="G7" s="774" t="s">
        <v>1050</v>
      </c>
      <c r="H7" s="774"/>
      <c r="I7" s="762" t="s">
        <v>1050</v>
      </c>
    </row>
    <row r="8" spans="1:9" ht="12.75" customHeight="1" thickBot="1">
      <c r="A8" s="777" t="s">
        <v>1219</v>
      </c>
      <c r="B8" s="777"/>
      <c r="C8" s="977">
        <v>2009</v>
      </c>
      <c r="D8" s="777"/>
      <c r="E8" s="778">
        <v>2009</v>
      </c>
      <c r="F8" s="978"/>
      <c r="G8" s="778">
        <v>2009</v>
      </c>
      <c r="H8" s="778"/>
      <c r="I8" s="778">
        <v>2008</v>
      </c>
    </row>
    <row r="9" spans="1:8" ht="12.75" customHeight="1">
      <c r="A9" s="779"/>
      <c r="B9" s="779"/>
      <c r="C9" s="1004"/>
      <c r="D9" s="779"/>
      <c r="E9" s="779"/>
      <c r="F9" s="993"/>
      <c r="G9" s="779"/>
      <c r="H9" s="779"/>
    </row>
    <row r="10" spans="1:8" ht="12.75">
      <c r="A10" s="779" t="s">
        <v>231</v>
      </c>
      <c r="B10" s="779"/>
      <c r="C10" s="998"/>
      <c r="D10" s="998"/>
      <c r="E10" s="998"/>
      <c r="F10" s="980"/>
      <c r="G10" s="998"/>
      <c r="H10" s="998"/>
    </row>
    <row r="11" spans="1:8" ht="12.75">
      <c r="A11" s="779" t="s">
        <v>232</v>
      </c>
      <c r="B11" s="779"/>
      <c r="C11" s="998"/>
      <c r="D11" s="998"/>
      <c r="E11" s="998"/>
      <c r="F11" s="980"/>
      <c r="G11" s="998"/>
      <c r="H11" s="998"/>
    </row>
    <row r="12" spans="1:8" ht="12.75">
      <c r="A12" s="792" t="s">
        <v>603</v>
      </c>
      <c r="B12" s="792"/>
      <c r="C12" s="800"/>
      <c r="D12" s="782"/>
      <c r="E12" s="800"/>
      <c r="F12" s="984"/>
      <c r="G12" s="800"/>
      <c r="H12" s="800"/>
    </row>
    <row r="13" spans="1:9" ht="12.75">
      <c r="A13" s="792" t="s">
        <v>30</v>
      </c>
      <c r="B13" s="786">
        <f>'S27-3  Revenus transferts'!B70+1</f>
        <v>97</v>
      </c>
      <c r="C13" s="967"/>
      <c r="E13" s="787"/>
      <c r="F13" s="786"/>
      <c r="G13" s="787"/>
      <c r="H13" s="787"/>
      <c r="I13" s="967">
        <v>3756</v>
      </c>
    </row>
    <row r="14" spans="1:9" ht="12.75">
      <c r="A14" s="803" t="s">
        <v>942</v>
      </c>
      <c r="B14" s="805">
        <f>B13+1</f>
        <v>98</v>
      </c>
      <c r="C14" s="966"/>
      <c r="D14" s="959"/>
      <c r="E14" s="806">
        <v>23508</v>
      </c>
      <c r="F14" s="805"/>
      <c r="G14" s="806">
        <v>23508</v>
      </c>
      <c r="H14" s="806"/>
      <c r="I14" s="966">
        <v>24229</v>
      </c>
    </row>
    <row r="15" spans="1:9" ht="12.75">
      <c r="A15" s="999"/>
      <c r="B15" s="805">
        <f>B14+1</f>
        <v>99</v>
      </c>
      <c r="C15" s="966">
        <f>C13+C14</f>
        <v>0</v>
      </c>
      <c r="D15" s="959"/>
      <c r="E15" s="806">
        <f>E13+E14</f>
        <v>23508</v>
      </c>
      <c r="F15" s="805"/>
      <c r="G15" s="806">
        <f>G13+G14</f>
        <v>23508</v>
      </c>
      <c r="H15" s="806"/>
      <c r="I15" s="966">
        <f>I13+I14</f>
        <v>27985</v>
      </c>
    </row>
    <row r="16" spans="1:9" ht="12.75">
      <c r="A16" s="792" t="s">
        <v>604</v>
      </c>
      <c r="B16" s="971"/>
      <c r="C16" s="967"/>
      <c r="E16" s="794"/>
      <c r="F16" s="971"/>
      <c r="G16" s="794"/>
      <c r="H16" s="794"/>
      <c r="I16" s="967"/>
    </row>
    <row r="17" spans="1:9" ht="12.75">
      <c r="A17" s="792" t="s">
        <v>32</v>
      </c>
      <c r="B17" s="971">
        <f>B15+1</f>
        <v>100</v>
      </c>
      <c r="C17" s="967"/>
      <c r="E17" s="794"/>
      <c r="F17" s="971"/>
      <c r="G17" s="794"/>
      <c r="H17" s="794"/>
      <c r="I17" s="967"/>
    </row>
    <row r="18" spans="1:9" ht="12.75">
      <c r="A18" s="792" t="s">
        <v>33</v>
      </c>
      <c r="B18" s="971">
        <f>B17+1</f>
        <v>101</v>
      </c>
      <c r="C18" s="967"/>
      <c r="E18" s="794">
        <v>27523</v>
      </c>
      <c r="F18" s="971"/>
      <c r="G18" s="794">
        <v>27523</v>
      </c>
      <c r="H18" s="794"/>
      <c r="I18" s="967">
        <v>16928</v>
      </c>
    </row>
    <row r="19" spans="1:9" ht="12.75">
      <c r="A19" s="792" t="s">
        <v>34</v>
      </c>
      <c r="B19" s="971">
        <f>B18+1</f>
        <v>102</v>
      </c>
      <c r="C19" s="967"/>
      <c r="E19" s="794"/>
      <c r="F19" s="971"/>
      <c r="G19" s="794"/>
      <c r="H19" s="794"/>
      <c r="I19" s="967"/>
    </row>
    <row r="20" spans="1:9" ht="12.75">
      <c r="A20" s="803" t="s">
        <v>942</v>
      </c>
      <c r="B20" s="805">
        <f>B19+1</f>
        <v>103</v>
      </c>
      <c r="C20" s="966"/>
      <c r="D20" s="959"/>
      <c r="E20" s="806"/>
      <c r="F20" s="805"/>
      <c r="G20" s="806"/>
      <c r="H20" s="806"/>
      <c r="I20" s="966"/>
    </row>
    <row r="21" spans="1:9" ht="12.75">
      <c r="A21" s="999"/>
      <c r="B21" s="805">
        <f>B20+1</f>
        <v>104</v>
      </c>
      <c r="C21" s="966">
        <f>SUM(C17:C20)</f>
        <v>0</v>
      </c>
      <c r="D21" s="959"/>
      <c r="E21" s="806">
        <f>SUM(E17:E20)</f>
        <v>27523</v>
      </c>
      <c r="F21" s="805"/>
      <c r="G21" s="806">
        <f>SUM(G17:G20)</f>
        <v>27523</v>
      </c>
      <c r="H21" s="806"/>
      <c r="I21" s="966">
        <f>SUM(I17:I20)</f>
        <v>16928</v>
      </c>
    </row>
    <row r="22" spans="1:9" ht="12.75">
      <c r="A22" s="792" t="s">
        <v>605</v>
      </c>
      <c r="B22" s="971"/>
      <c r="C22" s="967"/>
      <c r="E22" s="794"/>
      <c r="F22" s="971"/>
      <c r="G22" s="794"/>
      <c r="H22" s="794"/>
      <c r="I22" s="967"/>
    </row>
    <row r="23" spans="1:9" ht="12.75">
      <c r="A23" s="792" t="s">
        <v>36</v>
      </c>
      <c r="B23" s="971"/>
      <c r="C23" s="967"/>
      <c r="E23" s="794"/>
      <c r="F23" s="971"/>
      <c r="G23" s="794"/>
      <c r="H23" s="794"/>
      <c r="I23" s="967"/>
    </row>
    <row r="24" spans="1:9" ht="12.75">
      <c r="A24" s="792" t="s">
        <v>37</v>
      </c>
      <c r="B24" s="971">
        <f>B21+1</f>
        <v>105</v>
      </c>
      <c r="C24" s="967"/>
      <c r="E24" s="794"/>
      <c r="F24" s="971"/>
      <c r="G24" s="794"/>
      <c r="H24" s="794"/>
      <c r="I24" s="967"/>
    </row>
    <row r="25" spans="1:9" ht="12.75">
      <c r="A25" s="792" t="s">
        <v>38</v>
      </c>
      <c r="B25" s="971">
        <f>B24+1</f>
        <v>106</v>
      </c>
      <c r="C25" s="967"/>
      <c r="E25" s="794"/>
      <c r="F25" s="971"/>
      <c r="G25" s="794"/>
      <c r="H25" s="794"/>
      <c r="I25" s="967"/>
    </row>
    <row r="26" spans="1:9" ht="12.75">
      <c r="A26" s="792" t="s">
        <v>438</v>
      </c>
      <c r="B26" s="971">
        <f>B25+1</f>
        <v>107</v>
      </c>
      <c r="C26" s="967"/>
      <c r="E26" s="794"/>
      <c r="F26" s="971"/>
      <c r="G26" s="794"/>
      <c r="H26" s="794"/>
      <c r="I26" s="967"/>
    </row>
    <row r="27" spans="1:9" ht="12.75">
      <c r="A27" s="792" t="s">
        <v>39</v>
      </c>
      <c r="B27" s="971">
        <f>B26+1</f>
        <v>108</v>
      </c>
      <c r="C27" s="967"/>
      <c r="E27" s="794"/>
      <c r="F27" s="971"/>
      <c r="G27" s="794"/>
      <c r="H27" s="794"/>
      <c r="I27" s="967"/>
    </row>
    <row r="28" spans="1:9" ht="12.75">
      <c r="A28" s="803" t="s">
        <v>942</v>
      </c>
      <c r="B28" s="805">
        <f>B27+1</f>
        <v>109</v>
      </c>
      <c r="C28" s="966"/>
      <c r="D28" s="959"/>
      <c r="E28" s="806"/>
      <c r="F28" s="805"/>
      <c r="G28" s="806"/>
      <c r="H28" s="806"/>
      <c r="I28" s="966"/>
    </row>
    <row r="29" spans="1:9" ht="12.75">
      <c r="A29" s="999"/>
      <c r="B29" s="805">
        <f>B28+1</f>
        <v>110</v>
      </c>
      <c r="C29" s="966"/>
      <c r="D29" s="959"/>
      <c r="E29" s="806"/>
      <c r="F29" s="805"/>
      <c r="G29" s="806">
        <f>SUM(G24:G28)</f>
        <v>0</v>
      </c>
      <c r="H29" s="806"/>
      <c r="I29" s="966">
        <f>SUM(I24:I28)</f>
        <v>0</v>
      </c>
    </row>
    <row r="30" spans="1:9" ht="12.75">
      <c r="A30" s="792" t="s">
        <v>606</v>
      </c>
      <c r="B30" s="971"/>
      <c r="C30" s="967"/>
      <c r="E30" s="794"/>
      <c r="F30" s="971"/>
      <c r="G30" s="794"/>
      <c r="H30" s="794"/>
      <c r="I30" s="967"/>
    </row>
    <row r="31" spans="1:9" ht="12.75">
      <c r="A31" s="792" t="s">
        <v>647</v>
      </c>
      <c r="B31" s="971"/>
      <c r="C31" s="967"/>
      <c r="E31" s="794"/>
      <c r="F31" s="971"/>
      <c r="G31" s="794"/>
      <c r="H31" s="794"/>
      <c r="I31" s="967"/>
    </row>
    <row r="32" spans="1:9" ht="12.75">
      <c r="A32" s="792" t="s">
        <v>553</v>
      </c>
      <c r="B32" s="971">
        <f>B29+1</f>
        <v>111</v>
      </c>
      <c r="C32" s="967"/>
      <c r="E32" s="787"/>
      <c r="F32" s="971"/>
      <c r="G32" s="787"/>
      <c r="H32" s="787"/>
      <c r="I32" s="967"/>
    </row>
    <row r="33" spans="1:9" ht="12.75">
      <c r="A33" s="792" t="s">
        <v>1177</v>
      </c>
      <c r="B33" s="971">
        <f>B32+1</f>
        <v>112</v>
      </c>
      <c r="C33" s="967"/>
      <c r="E33" s="787"/>
      <c r="F33" s="971"/>
      <c r="G33" s="787"/>
      <c r="H33" s="787"/>
      <c r="I33" s="967"/>
    </row>
    <row r="34" spans="1:9" ht="12.75">
      <c r="A34" s="792" t="s">
        <v>1037</v>
      </c>
      <c r="B34" s="971">
        <f>B33+1</f>
        <v>113</v>
      </c>
      <c r="C34" s="967"/>
      <c r="E34" s="787"/>
      <c r="F34" s="971"/>
      <c r="G34" s="787"/>
      <c r="H34" s="787"/>
      <c r="I34" s="967"/>
    </row>
    <row r="35" spans="1:9" ht="12.75">
      <c r="A35" s="792" t="s">
        <v>1178</v>
      </c>
      <c r="B35" s="971">
        <f>B34+1</f>
        <v>114</v>
      </c>
      <c r="C35" s="967"/>
      <c r="E35" s="794"/>
      <c r="F35" s="971"/>
      <c r="G35" s="794"/>
      <c r="H35" s="794"/>
      <c r="I35" s="967"/>
    </row>
    <row r="36" spans="1:9" ht="12.75">
      <c r="A36" s="792" t="s">
        <v>654</v>
      </c>
      <c r="B36" s="971"/>
      <c r="C36" s="967"/>
      <c r="E36" s="794"/>
      <c r="F36" s="971"/>
      <c r="G36" s="794"/>
      <c r="H36" s="794"/>
      <c r="I36" s="967"/>
    </row>
    <row r="37" spans="1:9" ht="12.75">
      <c r="A37" s="792" t="s">
        <v>454</v>
      </c>
      <c r="B37" s="971">
        <f>B35+1</f>
        <v>115</v>
      </c>
      <c r="C37" s="967">
        <v>871500</v>
      </c>
      <c r="E37" s="794">
        <v>521485</v>
      </c>
      <c r="F37" s="971"/>
      <c r="G37" s="794">
        <v>521485</v>
      </c>
      <c r="H37" s="794"/>
      <c r="I37" s="967">
        <v>516614</v>
      </c>
    </row>
    <row r="38" spans="1:9" ht="12.75">
      <c r="A38" s="792" t="s">
        <v>262</v>
      </c>
      <c r="B38" s="971">
        <f aca="true" t="shared" si="0" ref="B38:B43">B37+1</f>
        <v>116</v>
      </c>
      <c r="C38" s="967">
        <v>1350</v>
      </c>
      <c r="E38" s="794">
        <v>1239</v>
      </c>
      <c r="F38" s="971"/>
      <c r="G38" s="794">
        <v>1239</v>
      </c>
      <c r="H38" s="794"/>
      <c r="I38" s="967">
        <v>1128</v>
      </c>
    </row>
    <row r="39" spans="1:9" ht="12.75">
      <c r="A39" s="792" t="s">
        <v>438</v>
      </c>
      <c r="B39" s="971">
        <f t="shared" si="0"/>
        <v>117</v>
      </c>
      <c r="C39" s="967"/>
      <c r="E39" s="794"/>
      <c r="F39" s="971"/>
      <c r="G39" s="794"/>
      <c r="H39" s="794"/>
      <c r="I39" s="967"/>
    </row>
    <row r="40" spans="1:9" ht="12.75">
      <c r="A40" s="792" t="s">
        <v>1121</v>
      </c>
      <c r="B40" s="971">
        <f t="shared" si="0"/>
        <v>118</v>
      </c>
      <c r="C40" s="967"/>
      <c r="E40" s="794">
        <v>48661</v>
      </c>
      <c r="F40" s="971"/>
      <c r="G40" s="794">
        <v>48661</v>
      </c>
      <c r="H40" s="794"/>
      <c r="I40" s="967">
        <v>99723</v>
      </c>
    </row>
    <row r="41" spans="1:9" ht="12.75">
      <c r="A41" s="792" t="s">
        <v>1122</v>
      </c>
      <c r="B41" s="971">
        <f t="shared" si="0"/>
        <v>119</v>
      </c>
      <c r="C41" s="967"/>
      <c r="E41" s="794"/>
      <c r="F41" s="971"/>
      <c r="G41" s="794"/>
      <c r="H41" s="794"/>
      <c r="I41" s="967"/>
    </row>
    <row r="42" spans="1:9" ht="12.75">
      <c r="A42" s="803" t="s">
        <v>942</v>
      </c>
      <c r="B42" s="805">
        <f t="shared" si="0"/>
        <v>120</v>
      </c>
      <c r="C42" s="966"/>
      <c r="D42" s="959"/>
      <c r="E42" s="806"/>
      <c r="F42" s="805"/>
      <c r="G42" s="806"/>
      <c r="H42" s="806"/>
      <c r="I42" s="966"/>
    </row>
    <row r="43" spans="1:9" ht="12.75">
      <c r="A43" s="999"/>
      <c r="B43" s="805">
        <f t="shared" si="0"/>
        <v>121</v>
      </c>
      <c r="C43" s="966">
        <f>SUM(C32:C42)</f>
        <v>872850</v>
      </c>
      <c r="D43" s="959"/>
      <c r="E43" s="806">
        <f>SUM(E32:E42)</f>
        <v>571385</v>
      </c>
      <c r="F43" s="805"/>
      <c r="G43" s="806">
        <f>SUM(G32:G42)</f>
        <v>571385</v>
      </c>
      <c r="H43" s="806"/>
      <c r="I43" s="966">
        <f>SUM(I32:I42)</f>
        <v>617465</v>
      </c>
    </row>
    <row r="44" spans="1:9" ht="12.75" customHeight="1">
      <c r="A44" s="792" t="s">
        <v>607</v>
      </c>
      <c r="B44" s="786"/>
      <c r="C44" s="967"/>
      <c r="E44" s="787"/>
      <c r="F44" s="786"/>
      <c r="G44" s="787"/>
      <c r="H44" s="787"/>
      <c r="I44" s="967"/>
    </row>
    <row r="45" spans="1:9" ht="12.75" customHeight="1">
      <c r="A45" s="792" t="s">
        <v>215</v>
      </c>
      <c r="B45" s="786">
        <f>B43+1</f>
        <v>122</v>
      </c>
      <c r="C45" s="967"/>
      <c r="E45" s="787"/>
      <c r="F45" s="786"/>
      <c r="G45" s="787"/>
      <c r="H45" s="787"/>
      <c r="I45" s="967"/>
    </row>
    <row r="46" spans="1:9" ht="12.75" customHeight="1">
      <c r="A46" s="803" t="s">
        <v>942</v>
      </c>
      <c r="B46" s="805">
        <f>B45+1</f>
        <v>123</v>
      </c>
      <c r="C46" s="966"/>
      <c r="D46" s="959"/>
      <c r="E46" s="806"/>
      <c r="F46" s="805"/>
      <c r="G46" s="806"/>
      <c r="H46" s="806"/>
      <c r="I46" s="966"/>
    </row>
    <row r="47" spans="1:9" ht="12.75">
      <c r="A47" s="999"/>
      <c r="B47" s="805">
        <f>B46+1</f>
        <v>124</v>
      </c>
      <c r="C47" s="966"/>
      <c r="D47" s="959"/>
      <c r="E47" s="806"/>
      <c r="F47" s="805"/>
      <c r="G47" s="806"/>
      <c r="H47" s="806"/>
      <c r="I47" s="966"/>
    </row>
    <row r="48" spans="1:9" ht="12.75">
      <c r="A48" s="792" t="s">
        <v>1011</v>
      </c>
      <c r="B48" s="971"/>
      <c r="C48" s="967"/>
      <c r="E48" s="794"/>
      <c r="F48" s="971"/>
      <c r="G48" s="794"/>
      <c r="H48" s="794"/>
      <c r="I48" s="967"/>
    </row>
    <row r="49" spans="1:9" ht="12.75">
      <c r="A49" s="792" t="s">
        <v>801</v>
      </c>
      <c r="B49" s="971">
        <f>B47+1</f>
        <v>125</v>
      </c>
      <c r="C49" s="967"/>
      <c r="E49" s="794">
        <v>7510</v>
      </c>
      <c r="F49" s="971"/>
      <c r="G49" s="794">
        <v>7510</v>
      </c>
      <c r="H49" s="794"/>
      <c r="I49" s="967">
        <v>20827</v>
      </c>
    </row>
    <row r="50" spans="1:9" ht="12.75">
      <c r="A50" s="792" t="s">
        <v>802</v>
      </c>
      <c r="B50" s="971">
        <f>B49+1</f>
        <v>126</v>
      </c>
      <c r="C50" s="967"/>
      <c r="E50" s="794"/>
      <c r="F50" s="971"/>
      <c r="G50" s="794"/>
      <c r="H50" s="794"/>
      <c r="I50" s="967"/>
    </row>
    <row r="51" spans="1:9" ht="12.75">
      <c r="A51" s="792" t="s">
        <v>803</v>
      </c>
      <c r="B51" s="971">
        <f>B50+1</f>
        <v>127</v>
      </c>
      <c r="C51" s="967"/>
      <c r="D51" s="780"/>
      <c r="E51" s="794"/>
      <c r="F51" s="971"/>
      <c r="G51" s="794"/>
      <c r="H51" s="794"/>
      <c r="I51" s="967"/>
    </row>
    <row r="52" spans="1:9" ht="12.75">
      <c r="A52" s="803" t="s">
        <v>942</v>
      </c>
      <c r="B52" s="805">
        <f>B51+1</f>
        <v>128</v>
      </c>
      <c r="C52" s="966"/>
      <c r="D52" s="959"/>
      <c r="E52" s="806"/>
      <c r="F52" s="805"/>
      <c r="G52" s="806"/>
      <c r="H52" s="806"/>
      <c r="I52" s="966"/>
    </row>
    <row r="53" spans="1:9" ht="12.75">
      <c r="A53" s="999"/>
      <c r="B53" s="805">
        <f>B52+1</f>
        <v>129</v>
      </c>
      <c r="C53" s="966"/>
      <c r="D53" s="959"/>
      <c r="E53" s="806">
        <f>SUM(E49:E52)</f>
        <v>7510</v>
      </c>
      <c r="F53" s="805"/>
      <c r="G53" s="806">
        <f>SUM(G49:G52)</f>
        <v>7510</v>
      </c>
      <c r="H53" s="806"/>
      <c r="I53" s="966">
        <f>SUM(I49:I52)</f>
        <v>20827</v>
      </c>
    </row>
    <row r="54" spans="1:9" ht="12.75">
      <c r="A54" s="792" t="s">
        <v>1012</v>
      </c>
      <c r="B54" s="971"/>
      <c r="C54" s="967"/>
      <c r="E54" s="794"/>
      <c r="F54" s="971"/>
      <c r="G54" s="794"/>
      <c r="H54" s="794"/>
      <c r="I54" s="967"/>
    </row>
    <row r="55" spans="1:9" ht="12.75">
      <c r="A55" s="792" t="s">
        <v>562</v>
      </c>
      <c r="B55" s="971">
        <f>B53+1</f>
        <v>130</v>
      </c>
      <c r="C55" s="967"/>
      <c r="E55" s="794">
        <v>11327</v>
      </c>
      <c r="F55" s="971"/>
      <c r="G55" s="794">
        <v>11327</v>
      </c>
      <c r="H55" s="794"/>
      <c r="I55" s="967"/>
    </row>
    <row r="56" spans="1:9" ht="12.75">
      <c r="A56" s="792" t="s">
        <v>957</v>
      </c>
      <c r="B56" s="786"/>
      <c r="C56" s="967"/>
      <c r="E56" s="787"/>
      <c r="F56" s="786"/>
      <c r="G56" s="787"/>
      <c r="H56" s="787"/>
      <c r="I56" s="967"/>
    </row>
    <row r="57" spans="1:9" ht="12.75">
      <c r="A57" s="792" t="s">
        <v>958</v>
      </c>
      <c r="B57" s="786">
        <f>B55+1</f>
        <v>131</v>
      </c>
      <c r="C57" s="967"/>
      <c r="E57" s="787"/>
      <c r="F57" s="786"/>
      <c r="G57" s="787"/>
      <c r="H57" s="787"/>
      <c r="I57" s="967"/>
    </row>
    <row r="58" spans="1:9" ht="12.75">
      <c r="A58" s="803" t="s">
        <v>438</v>
      </c>
      <c r="B58" s="805">
        <f>B57+1</f>
        <v>132</v>
      </c>
      <c r="C58" s="966"/>
      <c r="D58" s="959"/>
      <c r="E58" s="806"/>
      <c r="F58" s="805"/>
      <c r="G58" s="806"/>
      <c r="H58" s="806"/>
      <c r="I58" s="966"/>
    </row>
    <row r="59" spans="1:9" ht="12.75">
      <c r="A59" s="999"/>
      <c r="B59" s="1001">
        <f>B58+1</f>
        <v>133</v>
      </c>
      <c r="C59" s="1000"/>
      <c r="D59" s="959"/>
      <c r="E59" s="806">
        <f>SUM(E55:E58)</f>
        <v>11327</v>
      </c>
      <c r="F59" s="1001"/>
      <c r="G59" s="1002">
        <f>SUM(G55:G58)</f>
        <v>11327</v>
      </c>
      <c r="H59" s="1002"/>
      <c r="I59" s="1000"/>
    </row>
    <row r="60" spans="1:9" ht="12.75" customHeight="1">
      <c r="A60" s="999" t="s">
        <v>1013</v>
      </c>
      <c r="B60" s="1001">
        <f>B59+1</f>
        <v>134</v>
      </c>
      <c r="C60" s="1000"/>
      <c r="D60" s="1341"/>
      <c r="E60" s="1002"/>
      <c r="F60" s="1001"/>
      <c r="G60" s="1002"/>
      <c r="H60" s="1002"/>
      <c r="I60" s="1000"/>
    </row>
    <row r="61" spans="1:9" ht="12.75" customHeight="1">
      <c r="A61" s="792"/>
      <c r="B61" s="786"/>
      <c r="C61" s="967"/>
      <c r="D61" s="780"/>
      <c r="E61" s="787"/>
      <c r="F61" s="786"/>
      <c r="G61" s="787"/>
      <c r="H61" s="787"/>
      <c r="I61" s="967"/>
    </row>
    <row r="62" spans="1:9" ht="15" customHeight="1">
      <c r="A62" s="803"/>
      <c r="B62" s="805">
        <f>B60+1</f>
        <v>135</v>
      </c>
      <c r="C62" s="966">
        <f>C15+C21+C29+C43+C47+C53+C59+C60</f>
        <v>872850</v>
      </c>
      <c r="D62" s="959"/>
      <c r="E62" s="806">
        <f>E15+E21+E29+E43+E47+E53+E59+E60</f>
        <v>641253</v>
      </c>
      <c r="F62" s="805"/>
      <c r="G62" s="806">
        <f>G15+G21+G29+G43+G47+G53+G59+G60</f>
        <v>641253</v>
      </c>
      <c r="H62" s="806"/>
      <c r="I62" s="966">
        <f>I15+I21+I29+I43+I47+I53+I59+I60</f>
        <v>683205</v>
      </c>
    </row>
    <row r="63" spans="1:9" ht="14.25" customHeight="1">
      <c r="A63" s="792"/>
      <c r="B63" s="792"/>
      <c r="C63" s="967"/>
      <c r="D63" s="786"/>
      <c r="E63" s="787"/>
      <c r="F63" s="786"/>
      <c r="G63" s="787"/>
      <c r="H63" s="787"/>
      <c r="I63" s="967"/>
    </row>
  </sheetData>
  <sheetProtection/>
  <mergeCells count="4">
    <mergeCell ref="A3:I3"/>
    <mergeCell ref="A4:I4"/>
    <mergeCell ref="C6:E6"/>
    <mergeCell ref="G6:I6"/>
  </mergeCells>
  <printOptions/>
  <pageMargins left="0.3937007874015748" right="0.3937007874015748" top="0.5905511811023623" bottom="0.3937007874015748" header="0.3937007874015748" footer="0.3937007874015748"/>
  <pageSetup fitToHeight="1" fitToWidth="1" horizontalDpi="600" verticalDpi="600" orientation="portrait" scale="86" r:id="rId1"/>
  <headerFooter alignWithMargins="0">
    <oddHeader>&amp;L&amp;9Organisme ________________________________________&amp;R&amp;9Code géographique ____________</oddHeader>
    <oddFooter>&amp;LS27-4&amp;R
</oddFooter>
  </headerFooter>
</worksheet>
</file>

<file path=xl/worksheets/sheet38.xml><?xml version="1.0" encoding="utf-8"?>
<worksheet xmlns="http://schemas.openxmlformats.org/spreadsheetml/2006/main" xmlns:r="http://schemas.openxmlformats.org/officeDocument/2006/relationships">
  <sheetPr codeName="Feuil67">
    <pageSetUpPr fitToPage="1"/>
  </sheetPr>
  <dimension ref="A1:I54"/>
  <sheetViews>
    <sheetView showZeros="0" zoomScalePageLayoutView="0" workbookViewId="0" topLeftCell="A38">
      <selection activeCell="C53" sqref="C53"/>
    </sheetView>
  </sheetViews>
  <sheetFormatPr defaultColWidth="11.421875" defaultRowHeight="12.75"/>
  <cols>
    <col min="1" max="1" width="38.421875" style="772" customWidth="1"/>
    <col min="2" max="2" width="3.140625" style="772" customWidth="1"/>
    <col min="3" max="3" width="15.7109375" style="772" customWidth="1"/>
    <col min="4" max="4" width="1.7109375" style="772" customWidth="1"/>
    <col min="5" max="5" width="15.7109375" style="772" customWidth="1"/>
    <col min="6" max="6" width="1.7109375" style="975" customWidth="1"/>
    <col min="7" max="7" width="15.7109375" style="772" customWidth="1"/>
    <col min="8" max="8" width="1.7109375" style="772" customWidth="1"/>
    <col min="9" max="9" width="15.8515625" style="772" customWidth="1"/>
    <col min="10" max="16384" width="11.421875" style="772" customWidth="1"/>
  </cols>
  <sheetData>
    <row r="1" spans="1:9" ht="12.75" customHeight="1">
      <c r="A1" s="792"/>
      <c r="B1" s="792"/>
      <c r="C1" s="967"/>
      <c r="D1" s="786"/>
      <c r="E1" s="787"/>
      <c r="F1" s="786"/>
      <c r="G1" s="787"/>
      <c r="H1" s="787"/>
      <c r="I1" s="967"/>
    </row>
    <row r="2" spans="1:9" ht="12.75" customHeight="1">
      <c r="A2" s="792"/>
      <c r="B2" s="792"/>
      <c r="C2" s="967"/>
      <c r="D2" s="786"/>
      <c r="E2" s="787"/>
      <c r="F2" s="786"/>
      <c r="G2" s="787"/>
      <c r="H2" s="787"/>
      <c r="I2" s="967"/>
    </row>
    <row r="3" spans="1:9" ht="12.75" customHeight="1">
      <c r="A3" s="1793" t="s">
        <v>129</v>
      </c>
      <c r="B3" s="1793"/>
      <c r="C3" s="1793"/>
      <c r="D3" s="1793"/>
      <c r="E3" s="1793"/>
      <c r="F3" s="1793"/>
      <c r="G3" s="1793"/>
      <c r="H3" s="1793"/>
      <c r="I3" s="1793"/>
    </row>
    <row r="4" spans="1:9" ht="12.75" customHeight="1">
      <c r="A4" s="1793" t="s">
        <v>1047</v>
      </c>
      <c r="B4" s="1793"/>
      <c r="C4" s="1793"/>
      <c r="D4" s="1793"/>
      <c r="E4" s="1793"/>
      <c r="F4" s="1793"/>
      <c r="G4" s="1793"/>
      <c r="H4" s="1793"/>
      <c r="I4" s="1793"/>
    </row>
    <row r="5" spans="1:9" ht="12.75" customHeight="1">
      <c r="A5" s="774"/>
      <c r="B5" s="774"/>
      <c r="C5" s="774"/>
      <c r="D5" s="985"/>
      <c r="E5" s="774"/>
      <c r="F5" s="985"/>
      <c r="G5" s="774"/>
      <c r="H5" s="774"/>
      <c r="I5" s="774"/>
    </row>
    <row r="6" spans="1:9" ht="12.75" customHeight="1">
      <c r="A6" s="1003"/>
      <c r="B6" s="1003"/>
      <c r="C6" s="1794" t="s">
        <v>178</v>
      </c>
      <c r="D6" s="1794"/>
      <c r="E6" s="1794"/>
      <c r="G6" s="1794" t="s">
        <v>179</v>
      </c>
      <c r="H6" s="1794"/>
      <c r="I6" s="1794"/>
    </row>
    <row r="7" spans="1:9" ht="12.75" customHeight="1">
      <c r="A7" s="792"/>
      <c r="B7" s="792"/>
      <c r="C7" s="774" t="s">
        <v>846</v>
      </c>
      <c r="D7" s="976"/>
      <c r="E7" s="773" t="s">
        <v>1050</v>
      </c>
      <c r="F7" s="880"/>
      <c r="G7" s="774" t="s">
        <v>1050</v>
      </c>
      <c r="H7" s="774"/>
      <c r="I7" s="762" t="s">
        <v>1050</v>
      </c>
    </row>
    <row r="8" spans="1:9" ht="12.75" customHeight="1" thickBot="1">
      <c r="A8" s="777" t="s">
        <v>552</v>
      </c>
      <c r="B8" s="777"/>
      <c r="C8" s="977">
        <v>2009</v>
      </c>
      <c r="D8" s="978"/>
      <c r="E8" s="778">
        <v>2009</v>
      </c>
      <c r="F8" s="978"/>
      <c r="G8" s="778">
        <v>2009</v>
      </c>
      <c r="H8" s="778"/>
      <c r="I8" s="778">
        <v>2008</v>
      </c>
    </row>
    <row r="9" spans="1:8" ht="12.75" customHeight="1">
      <c r="A9" s="779"/>
      <c r="B9" s="779"/>
      <c r="C9" s="1004"/>
      <c r="D9" s="984"/>
      <c r="E9" s="800"/>
      <c r="F9" s="984"/>
      <c r="G9" s="800"/>
      <c r="H9" s="800"/>
    </row>
    <row r="10" spans="1:8" ht="12.75">
      <c r="A10" s="779" t="s">
        <v>962</v>
      </c>
      <c r="B10" s="779"/>
      <c r="C10" s="1005"/>
      <c r="D10" s="1006"/>
      <c r="G10" s="998"/>
      <c r="H10" s="998"/>
    </row>
    <row r="11" spans="1:9" ht="12.75">
      <c r="A11" s="792" t="s">
        <v>603</v>
      </c>
      <c r="B11" s="786">
        <f>'S27-4  Services rendus'!B62+1</f>
        <v>136</v>
      </c>
      <c r="C11" s="967">
        <v>66157</v>
      </c>
      <c r="E11" s="794">
        <v>97966</v>
      </c>
      <c r="F11" s="971"/>
      <c r="G11" s="794">
        <v>97966</v>
      </c>
      <c r="H11" s="794"/>
      <c r="I11" s="967">
        <v>68430</v>
      </c>
    </row>
    <row r="12" spans="1:9" ht="12.75">
      <c r="A12" s="792" t="s">
        <v>604</v>
      </c>
      <c r="B12" s="786">
        <f>B11+1</f>
        <v>137</v>
      </c>
      <c r="C12" s="967"/>
      <c r="E12" s="794">
        <v>1080</v>
      </c>
      <c r="F12" s="971"/>
      <c r="G12" s="794">
        <v>1080</v>
      </c>
      <c r="H12" s="794"/>
      <c r="I12" s="967"/>
    </row>
    <row r="13" spans="1:9" ht="12.75">
      <c r="A13" s="792" t="s">
        <v>605</v>
      </c>
      <c r="B13" s="786"/>
      <c r="C13" s="967"/>
      <c r="E13" s="794"/>
      <c r="F13" s="971"/>
      <c r="G13" s="794"/>
      <c r="H13" s="794"/>
      <c r="I13" s="967"/>
    </row>
    <row r="14" spans="1:9" ht="12.75">
      <c r="A14" s="792" t="s">
        <v>908</v>
      </c>
      <c r="B14" s="786">
        <f>B12+1</f>
        <v>138</v>
      </c>
      <c r="C14" s="967"/>
      <c r="E14" s="794">
        <v>114880</v>
      </c>
      <c r="F14" s="971"/>
      <c r="G14" s="794">
        <v>114880</v>
      </c>
      <c r="H14" s="794"/>
      <c r="I14" s="967">
        <v>111739</v>
      </c>
    </row>
    <row r="15" spans="1:9" ht="12.75">
      <c r="A15" s="792" t="s">
        <v>909</v>
      </c>
      <c r="B15" s="786"/>
      <c r="C15" s="967"/>
      <c r="E15" s="794"/>
      <c r="F15" s="971"/>
      <c r="G15" s="794"/>
      <c r="H15" s="794"/>
      <c r="I15" s="967"/>
    </row>
    <row r="16" spans="1:9" ht="12.75">
      <c r="A16" s="792" t="s">
        <v>363</v>
      </c>
      <c r="B16" s="786"/>
      <c r="C16" s="967"/>
      <c r="E16" s="794"/>
      <c r="F16" s="971"/>
      <c r="G16" s="794"/>
      <c r="H16" s="794"/>
      <c r="I16" s="967"/>
    </row>
    <row r="17" spans="1:9" ht="12.75">
      <c r="A17" s="792" t="s">
        <v>364</v>
      </c>
      <c r="B17" s="786">
        <f>B14+1</f>
        <v>139</v>
      </c>
      <c r="C17" s="967"/>
      <c r="E17" s="794"/>
      <c r="F17" s="971"/>
      <c r="G17" s="794"/>
      <c r="H17" s="794"/>
      <c r="I17" s="967"/>
    </row>
    <row r="18" spans="1:9" ht="12.75">
      <c r="A18" s="792" t="s">
        <v>365</v>
      </c>
      <c r="B18" s="786">
        <f aca="true" t="shared" si="0" ref="B18:B27">B17+1</f>
        <v>140</v>
      </c>
      <c r="C18" s="967"/>
      <c r="E18" s="794"/>
      <c r="F18" s="971"/>
      <c r="G18" s="794"/>
      <c r="H18" s="794"/>
      <c r="I18" s="967">
        <f>64373-24505</f>
        <v>39868</v>
      </c>
    </row>
    <row r="19" spans="1:9" ht="12.75">
      <c r="A19" s="792" t="s">
        <v>5</v>
      </c>
      <c r="B19" s="786">
        <f t="shared" si="0"/>
        <v>141</v>
      </c>
      <c r="C19" s="967"/>
      <c r="E19" s="794"/>
      <c r="F19" s="971"/>
      <c r="G19" s="794"/>
      <c r="H19" s="794"/>
      <c r="I19" s="967"/>
    </row>
    <row r="20" spans="1:9" ht="12.75">
      <c r="A20" s="792" t="s">
        <v>1055</v>
      </c>
      <c r="B20" s="786">
        <f t="shared" si="0"/>
        <v>142</v>
      </c>
      <c r="C20" s="967"/>
      <c r="E20" s="794"/>
      <c r="F20" s="971"/>
      <c r="G20" s="794"/>
      <c r="H20" s="794"/>
      <c r="I20" s="967"/>
    </row>
    <row r="21" spans="1:9" ht="12.75">
      <c r="A21" s="792" t="s">
        <v>438</v>
      </c>
      <c r="B21" s="786">
        <f t="shared" si="0"/>
        <v>143</v>
      </c>
      <c r="C21" s="967">
        <v>114000</v>
      </c>
      <c r="E21" s="794"/>
      <c r="F21" s="971"/>
      <c r="G21" s="794"/>
      <c r="H21" s="794"/>
      <c r="I21" s="967"/>
    </row>
    <row r="22" spans="1:9" ht="12.75">
      <c r="A22" s="792" t="s">
        <v>606</v>
      </c>
      <c r="B22" s="786">
        <f t="shared" si="0"/>
        <v>144</v>
      </c>
      <c r="C22" s="967"/>
      <c r="E22" s="794">
        <v>471066</v>
      </c>
      <c r="F22" s="971"/>
      <c r="G22" s="794">
        <v>471066</v>
      </c>
      <c r="H22" s="794"/>
      <c r="I22" s="967">
        <v>408245</v>
      </c>
    </row>
    <row r="23" spans="1:9" ht="12.75">
      <c r="A23" s="792" t="s">
        <v>607</v>
      </c>
      <c r="B23" s="786">
        <f t="shared" si="0"/>
        <v>145</v>
      </c>
      <c r="C23" s="967"/>
      <c r="E23" s="787"/>
      <c r="F23" s="971"/>
      <c r="G23" s="787"/>
      <c r="H23" s="787"/>
      <c r="I23" s="967"/>
    </row>
    <row r="24" spans="1:9" ht="12.75">
      <c r="A24" s="792" t="s">
        <v>1011</v>
      </c>
      <c r="B24" s="971">
        <f t="shared" si="0"/>
        <v>146</v>
      </c>
      <c r="C24" s="967"/>
      <c r="E24" s="794"/>
      <c r="F24" s="971"/>
      <c r="G24" s="794">
        <v>254074</v>
      </c>
      <c r="H24" s="794"/>
      <c r="I24" s="967">
        <v>217836</v>
      </c>
    </row>
    <row r="25" spans="1:9" ht="12.75">
      <c r="A25" s="792" t="s">
        <v>1012</v>
      </c>
      <c r="B25" s="786">
        <f t="shared" si="0"/>
        <v>147</v>
      </c>
      <c r="C25" s="967"/>
      <c r="E25" s="787"/>
      <c r="F25" s="786"/>
      <c r="G25" s="787"/>
      <c r="H25" s="787"/>
      <c r="I25" s="967">
        <v>509</v>
      </c>
    </row>
    <row r="26" spans="1:9" ht="12.75">
      <c r="A26" s="803" t="s">
        <v>1013</v>
      </c>
      <c r="B26" s="805">
        <f t="shared" si="0"/>
        <v>148</v>
      </c>
      <c r="C26" s="966"/>
      <c r="D26" s="959"/>
      <c r="E26" s="806"/>
      <c r="F26" s="805"/>
      <c r="G26" s="806"/>
      <c r="H26" s="806"/>
      <c r="I26" s="966"/>
    </row>
    <row r="27" spans="1:9" ht="13.5" customHeight="1">
      <c r="A27" s="803"/>
      <c r="B27" s="805">
        <f t="shared" si="0"/>
        <v>149</v>
      </c>
      <c r="C27" s="966">
        <f>SUM(C11:C26)</f>
        <v>180157</v>
      </c>
      <c r="D27" s="959"/>
      <c r="E27" s="806">
        <f>SUM(E11:E26)</f>
        <v>684992</v>
      </c>
      <c r="F27" s="805"/>
      <c r="G27" s="806">
        <f>SUM(G11:G26)</f>
        <v>939066</v>
      </c>
      <c r="H27" s="806"/>
      <c r="I27" s="966">
        <f>SUM(I11:I26)</f>
        <v>846627</v>
      </c>
    </row>
    <row r="28" spans="1:9" ht="12.75">
      <c r="A28" s="792"/>
      <c r="B28" s="786"/>
      <c r="C28" s="967"/>
      <c r="E28" s="787"/>
      <c r="F28" s="786"/>
      <c r="G28" s="787"/>
      <c r="H28" s="787"/>
      <c r="I28" s="967"/>
    </row>
    <row r="29" spans="1:9" s="797" customFormat="1" ht="13.5" thickBot="1">
      <c r="A29" s="777" t="s">
        <v>528</v>
      </c>
      <c r="B29" s="810">
        <f>B27+1</f>
        <v>150</v>
      </c>
      <c r="C29" s="970">
        <f>C27+'S27-4  Services rendus'!C62</f>
        <v>1053007</v>
      </c>
      <c r="D29" s="777"/>
      <c r="E29" s="970">
        <f>E27+'S27-4  Services rendus'!E62</f>
        <v>1326245</v>
      </c>
      <c r="F29" s="810"/>
      <c r="G29" s="970">
        <f>G27+'S27-4  Services rendus'!G62</f>
        <v>1580319</v>
      </c>
      <c r="H29" s="970"/>
      <c r="I29" s="970">
        <f>I27+'S27-4  Services rendus'!I62</f>
        <v>1529832</v>
      </c>
    </row>
    <row r="30" spans="1:9" s="797" customFormat="1" ht="12.75">
      <c r="A30" s="779"/>
      <c r="B30" s="786"/>
      <c r="C30" s="967"/>
      <c r="E30" s="787"/>
      <c r="F30" s="786"/>
      <c r="G30" s="787"/>
      <c r="H30" s="787"/>
      <c r="I30" s="1023"/>
    </row>
    <row r="31" spans="1:9" ht="12.75">
      <c r="A31" s="779" t="s">
        <v>963</v>
      </c>
      <c r="B31" s="971"/>
      <c r="C31" s="1007"/>
      <c r="E31" s="1008"/>
      <c r="F31" s="971"/>
      <c r="G31" s="1007"/>
      <c r="H31" s="1007"/>
      <c r="I31" s="796"/>
    </row>
    <row r="32" spans="1:9" ht="12.75">
      <c r="A32" s="792" t="s">
        <v>6</v>
      </c>
      <c r="B32" s="786">
        <f>B29+1</f>
        <v>151</v>
      </c>
      <c r="C32" s="1009"/>
      <c r="E32" s="1009"/>
      <c r="F32" s="997"/>
      <c r="G32" s="1009"/>
      <c r="H32" s="1009"/>
      <c r="I32" s="1009"/>
    </row>
    <row r="33" spans="1:9" ht="12.75">
      <c r="A33" s="792" t="s">
        <v>7</v>
      </c>
      <c r="B33" s="786">
        <f>B32+1</f>
        <v>152</v>
      </c>
      <c r="C33" s="1009"/>
      <c r="E33" s="1009"/>
      <c r="F33" s="997"/>
      <c r="G33" s="1009"/>
      <c r="H33" s="1009"/>
      <c r="I33" s="1009"/>
    </row>
    <row r="34" spans="1:9" ht="12.75">
      <c r="A34" s="792" t="s">
        <v>1027</v>
      </c>
      <c r="B34" s="786">
        <f>B33+1</f>
        <v>153</v>
      </c>
      <c r="C34" s="1009"/>
      <c r="E34" s="1009"/>
      <c r="F34" s="997"/>
      <c r="G34" s="1009"/>
      <c r="H34" s="1009"/>
      <c r="I34" s="1009"/>
    </row>
    <row r="35" spans="1:9" ht="12.75">
      <c r="A35" s="803" t="s">
        <v>680</v>
      </c>
      <c r="B35" s="805">
        <f>B34+1</f>
        <v>154</v>
      </c>
      <c r="C35" s="1010"/>
      <c r="D35" s="959"/>
      <c r="E35" s="1010"/>
      <c r="F35" s="1011"/>
      <c r="G35" s="1010"/>
      <c r="H35" s="1010"/>
      <c r="I35" s="1010"/>
    </row>
    <row r="36" spans="1:9" ht="12.75">
      <c r="A36" s="780"/>
      <c r="B36" s="786"/>
      <c r="C36" s="1009"/>
      <c r="E36" s="1009"/>
      <c r="F36" s="997"/>
      <c r="G36" s="1009"/>
      <c r="H36" s="1009"/>
      <c r="I36" s="1009"/>
    </row>
    <row r="37" spans="1:9" ht="13.5" customHeight="1" thickBot="1">
      <c r="A37" s="908"/>
      <c r="B37" s="810">
        <f>B35+1</f>
        <v>155</v>
      </c>
      <c r="C37" s="1012"/>
      <c r="D37" s="908"/>
      <c r="E37" s="1012"/>
      <c r="F37" s="1013"/>
      <c r="G37" s="1012"/>
      <c r="H37" s="1012"/>
      <c r="I37" s="1012"/>
    </row>
    <row r="38" spans="1:9" ht="12.75">
      <c r="A38" s="780"/>
      <c r="B38" s="786"/>
      <c r="C38" s="1009"/>
      <c r="E38" s="1009"/>
      <c r="F38" s="997"/>
      <c r="G38" s="1009"/>
      <c r="H38" s="1009"/>
      <c r="I38" s="1009"/>
    </row>
    <row r="39" spans="1:9" ht="13.5" thickBot="1">
      <c r="A39" s="777" t="s">
        <v>1249</v>
      </c>
      <c r="B39" s="810">
        <f>B37+1</f>
        <v>156</v>
      </c>
      <c r="C39" s="1012"/>
      <c r="D39" s="908"/>
      <c r="E39" s="1012"/>
      <c r="F39" s="1013"/>
      <c r="G39" s="1012"/>
      <c r="H39" s="1012"/>
      <c r="I39" s="1012"/>
    </row>
    <row r="40" spans="1:9" ht="12.75">
      <c r="A40" s="779"/>
      <c r="B40" s="786"/>
      <c r="C40" s="1009"/>
      <c r="E40" s="1009"/>
      <c r="F40" s="997"/>
      <c r="G40" s="1009"/>
      <c r="H40" s="1009"/>
      <c r="I40" s="1009"/>
    </row>
    <row r="41" spans="1:9" ht="13.5" thickBot="1">
      <c r="A41" s="777" t="s">
        <v>1250</v>
      </c>
      <c r="B41" s="810">
        <f>B39+1</f>
        <v>157</v>
      </c>
      <c r="C41" s="1012"/>
      <c r="D41" s="908"/>
      <c r="E41" s="1012">
        <v>110839</v>
      </c>
      <c r="F41" s="1013"/>
      <c r="G41" s="1012">
        <v>173483</v>
      </c>
      <c r="H41" s="1012"/>
      <c r="I41" s="1012">
        <v>168176</v>
      </c>
    </row>
    <row r="42" spans="1:9" ht="12.75">
      <c r="A42" s="780"/>
      <c r="B42" s="786"/>
      <c r="C42" s="1014"/>
      <c r="E42" s="1014"/>
      <c r="F42" s="954"/>
      <c r="G42" s="1014"/>
      <c r="H42" s="1014"/>
      <c r="I42" s="1009"/>
    </row>
    <row r="43" spans="1:9" ht="12.75">
      <c r="A43" s="779" t="s">
        <v>1251</v>
      </c>
      <c r="B43" s="786"/>
      <c r="C43" s="1014"/>
      <c r="E43" s="1014"/>
      <c r="F43" s="954"/>
      <c r="G43" s="1014"/>
      <c r="H43" s="1014"/>
      <c r="I43" s="1009"/>
    </row>
    <row r="44" spans="1:9" ht="12.75">
      <c r="A44" s="792" t="s">
        <v>8</v>
      </c>
      <c r="B44" s="971">
        <f>B41+1</f>
        <v>158</v>
      </c>
      <c r="C44" s="1014"/>
      <c r="E44" s="1009"/>
      <c r="F44" s="997"/>
      <c r="G44" s="1009"/>
      <c r="H44" s="1009"/>
      <c r="I44" s="1009"/>
    </row>
    <row r="45" spans="1:9" ht="12.75">
      <c r="A45" s="792" t="s">
        <v>9</v>
      </c>
      <c r="B45" s="971"/>
      <c r="C45" s="1014"/>
      <c r="E45" s="1009"/>
      <c r="F45" s="997"/>
      <c r="G45" s="1009"/>
      <c r="H45" s="1009"/>
      <c r="I45" s="1009"/>
    </row>
    <row r="46" spans="1:9" ht="12.75">
      <c r="A46" s="792" t="s">
        <v>10</v>
      </c>
      <c r="B46" s="971">
        <f>B44+1</f>
        <v>159</v>
      </c>
      <c r="C46" s="1014"/>
      <c r="E46" s="1009"/>
      <c r="F46" s="997"/>
      <c r="G46" s="1009"/>
      <c r="H46" s="1009"/>
      <c r="I46" s="1009"/>
    </row>
    <row r="47" spans="1:9" ht="12.75">
      <c r="A47" s="792" t="s">
        <v>1277</v>
      </c>
      <c r="B47" s="971">
        <f>B46+1</f>
        <v>160</v>
      </c>
      <c r="C47" s="1014">
        <v>12000</v>
      </c>
      <c r="E47" s="1009"/>
      <c r="F47" s="997"/>
      <c r="G47" s="1009"/>
      <c r="H47" s="1009"/>
      <c r="I47" s="1009"/>
    </row>
    <row r="48" spans="1:9" ht="12.75">
      <c r="A48" s="792" t="s">
        <v>1278</v>
      </c>
      <c r="B48" s="971">
        <f>B47+1</f>
        <v>161</v>
      </c>
      <c r="C48" s="1014"/>
      <c r="E48" s="1009"/>
      <c r="F48" s="997"/>
      <c r="G48" s="1009"/>
      <c r="H48" s="1009"/>
      <c r="I48" s="1009"/>
    </row>
    <row r="49" spans="1:9" ht="12.75">
      <c r="A49" s="792" t="s">
        <v>1279</v>
      </c>
      <c r="B49" s="971"/>
      <c r="C49" s="1014"/>
      <c r="E49" s="1009"/>
      <c r="F49" s="997"/>
      <c r="G49" s="1009"/>
      <c r="H49" s="1009"/>
      <c r="I49" s="1009"/>
    </row>
    <row r="50" spans="1:9" ht="12.75">
      <c r="A50" s="792" t="s">
        <v>1280</v>
      </c>
      <c r="B50" s="971">
        <f>B48+1</f>
        <v>162</v>
      </c>
      <c r="C50" s="1014"/>
      <c r="E50" s="1009"/>
      <c r="F50" s="997"/>
      <c r="G50" s="1009"/>
      <c r="H50" s="1009"/>
      <c r="I50" s="1009"/>
    </row>
    <row r="51" spans="1:9" ht="12.75">
      <c r="A51" s="792" t="s">
        <v>1281</v>
      </c>
      <c r="B51" s="983">
        <f>B50+1</f>
        <v>163</v>
      </c>
      <c r="C51" s="794"/>
      <c r="E51" s="794">
        <v>243624</v>
      </c>
      <c r="F51" s="997"/>
      <c r="G51" s="794">
        <v>243624</v>
      </c>
      <c r="H51" s="794"/>
      <c r="I51" s="1009">
        <v>71877</v>
      </c>
    </row>
    <row r="52" spans="1:9" ht="12.75">
      <c r="A52" s="803" t="s">
        <v>680</v>
      </c>
      <c r="B52" s="805">
        <f>B51+1</f>
        <v>164</v>
      </c>
      <c r="C52" s="1010">
        <v>57700</v>
      </c>
      <c r="D52" s="959"/>
      <c r="E52" s="1010">
        <v>57083</v>
      </c>
      <c r="F52" s="1011"/>
      <c r="G52" s="1010">
        <f>88633-9402</f>
        <v>79231</v>
      </c>
      <c r="H52" s="1010"/>
      <c r="I52" s="1010">
        <f>116601-24987</f>
        <v>91614</v>
      </c>
    </row>
    <row r="53" spans="1:9" ht="12.75">
      <c r="A53" s="780"/>
      <c r="B53" s="786"/>
      <c r="C53" s="1009"/>
      <c r="E53" s="1009"/>
      <c r="F53" s="997"/>
      <c r="G53" s="1009"/>
      <c r="H53" s="1009"/>
      <c r="I53" s="1009"/>
    </row>
    <row r="54" spans="1:9" ht="13.5" thickBot="1">
      <c r="A54" s="908"/>
      <c r="B54" s="810">
        <f>B52+1</f>
        <v>165</v>
      </c>
      <c r="C54" s="969">
        <f>SUM(C44:C53)</f>
        <v>69700</v>
      </c>
      <c r="D54" s="908"/>
      <c r="E54" s="1012">
        <f>SUM(E44:E53)</f>
        <v>300707</v>
      </c>
      <c r="F54" s="1013"/>
      <c r="G54" s="1012">
        <f>SUM(G44:G53)</f>
        <v>322855</v>
      </c>
      <c r="H54" s="1012"/>
      <c r="I54" s="1012">
        <f>SUM(I44:I53)</f>
        <v>163491</v>
      </c>
    </row>
  </sheetData>
  <sheetProtection/>
  <mergeCells count="4">
    <mergeCell ref="C6:E6"/>
    <mergeCell ref="G6:I6"/>
    <mergeCell ref="A3:I3"/>
    <mergeCell ref="A4:I4"/>
  </mergeCells>
  <printOptions/>
  <pageMargins left="0.3937007874015748" right="0.3937007874015748" top="0.5905511811023623" bottom="0.3937007874015748" header="0.5905511811023623" footer="0.3937007874015748"/>
  <pageSetup fitToHeight="1" fitToWidth="1" horizontalDpi="600" verticalDpi="600" orientation="portrait" scale="91" r:id="rId1"/>
  <headerFooter alignWithMargins="0">
    <oddHeader>&amp;L&amp;9Organisme ________________________________________&amp;R&amp;9Code géographique ____________</oddHeader>
    <oddFooter>&amp;LS27-5&amp;R
</oddFooter>
  </headerFooter>
</worksheet>
</file>

<file path=xl/worksheets/sheet39.xml><?xml version="1.0" encoding="utf-8"?>
<worksheet xmlns="http://schemas.openxmlformats.org/spreadsheetml/2006/main" xmlns:r="http://schemas.openxmlformats.org/officeDocument/2006/relationships">
  <sheetPr codeName="Feuil68">
    <pageSetUpPr fitToPage="1"/>
  </sheetPr>
  <dimension ref="A1:N41"/>
  <sheetViews>
    <sheetView showZeros="0" zoomScalePageLayoutView="0" workbookViewId="0" topLeftCell="B19">
      <selection activeCell="E63" sqref="E63"/>
    </sheetView>
  </sheetViews>
  <sheetFormatPr defaultColWidth="11.421875" defaultRowHeight="12.75"/>
  <cols>
    <col min="1" max="1" width="2.57421875" style="772" customWidth="1"/>
    <col min="2" max="2" width="30.00390625" style="772" customWidth="1"/>
    <col min="3" max="3" width="2.8515625" style="772" customWidth="1"/>
    <col min="4" max="4" width="17.00390625" style="772" customWidth="1"/>
    <col min="5" max="5" width="1.7109375" style="772" customWidth="1"/>
    <col min="6" max="6" width="15.7109375" style="772" customWidth="1"/>
    <col min="7" max="7" width="1.7109375" style="975" customWidth="1"/>
    <col min="8" max="8" width="15.7109375" style="772" customWidth="1"/>
    <col min="9" max="9" width="1.7109375" style="975" customWidth="1"/>
    <col min="10" max="10" width="15.7109375" style="772" customWidth="1"/>
    <col min="11" max="11" width="1.7109375" style="975" customWidth="1"/>
    <col min="12" max="12" width="15.7109375" style="772" customWidth="1"/>
    <col min="13" max="13" width="1.7109375" style="772" customWidth="1"/>
    <col min="14" max="14" width="15.7109375" style="772" customWidth="1"/>
    <col min="15" max="16384" width="11.421875" style="772" customWidth="1"/>
  </cols>
  <sheetData>
    <row r="1" spans="1:13" ht="12" customHeight="1">
      <c r="A1" s="1795" t="s">
        <v>554</v>
      </c>
      <c r="B1" s="143"/>
      <c r="C1" s="1475"/>
      <c r="D1" s="1475"/>
      <c r="E1" s="1475"/>
      <c r="F1" s="1475"/>
      <c r="G1" s="389"/>
      <c r="H1" s="1332"/>
      <c r="I1" s="976"/>
      <c r="J1" s="877"/>
      <c r="K1" s="976"/>
      <c r="L1" s="826"/>
      <c r="M1" s="826"/>
    </row>
    <row r="2" spans="1:14" ht="12.75" customHeight="1">
      <c r="A2" s="1795"/>
      <c r="B2" s="1793" t="s">
        <v>130</v>
      </c>
      <c r="C2" s="1793"/>
      <c r="D2" s="1793"/>
      <c r="E2" s="1793"/>
      <c r="F2" s="1793"/>
      <c r="G2" s="1793"/>
      <c r="H2" s="1793"/>
      <c r="I2" s="1793"/>
      <c r="J2" s="1793"/>
      <c r="K2" s="1793"/>
      <c r="L2" s="1793"/>
      <c r="M2" s="1793"/>
      <c r="N2" s="1793"/>
    </row>
    <row r="3" spans="1:14" ht="12.75" customHeight="1">
      <c r="A3" s="1795"/>
      <c r="B3" s="1793" t="s">
        <v>1047</v>
      </c>
      <c r="C3" s="1793"/>
      <c r="D3" s="1793"/>
      <c r="E3" s="1793"/>
      <c r="F3" s="1793"/>
      <c r="G3" s="1793"/>
      <c r="H3" s="1793"/>
      <c r="I3" s="1793"/>
      <c r="J3" s="1793"/>
      <c r="K3" s="1793"/>
      <c r="L3" s="1793"/>
      <c r="M3" s="1793"/>
      <c r="N3" s="1793"/>
    </row>
    <row r="4" spans="2:13" ht="8.25" customHeight="1">
      <c r="B4" s="774"/>
      <c r="C4" s="774"/>
      <c r="D4" s="774"/>
      <c r="E4" s="774"/>
      <c r="F4" s="774"/>
      <c r="G4" s="985"/>
      <c r="H4" s="774"/>
      <c r="I4" s="985"/>
      <c r="J4" s="774"/>
      <c r="K4" s="985"/>
      <c r="L4" s="774"/>
      <c r="M4" s="774"/>
    </row>
    <row r="5" spans="2:14" ht="12" customHeight="1">
      <c r="B5" s="792"/>
      <c r="C5" s="792"/>
      <c r="D5" s="1794" t="s">
        <v>178</v>
      </c>
      <c r="E5" s="1794"/>
      <c r="F5" s="1794"/>
      <c r="G5" s="1794"/>
      <c r="H5" s="1794"/>
      <c r="I5" s="1794"/>
      <c r="J5" s="1794"/>
      <c r="K5" s="799"/>
      <c r="L5" s="1794" t="s">
        <v>179</v>
      </c>
      <c r="M5" s="1794"/>
      <c r="N5" s="1794"/>
    </row>
    <row r="6" spans="2:14" ht="13.5" customHeight="1">
      <c r="B6" s="799"/>
      <c r="C6" s="799"/>
      <c r="D6" s="1508" t="s">
        <v>809</v>
      </c>
      <c r="E6" s="1252"/>
      <c r="F6" s="999"/>
      <c r="G6" s="1501"/>
      <c r="H6" s="1501" t="s">
        <v>467</v>
      </c>
      <c r="I6" s="1501"/>
      <c r="J6" s="1502"/>
      <c r="K6" s="792"/>
      <c r="L6" s="774" t="s">
        <v>1050</v>
      </c>
      <c r="M6" s="774"/>
      <c r="N6" s="762" t="s">
        <v>1050</v>
      </c>
    </row>
    <row r="7" spans="2:14" ht="13.5" customHeight="1">
      <c r="B7" s="792"/>
      <c r="C7" s="792"/>
      <c r="D7" s="774" t="s">
        <v>544</v>
      </c>
      <c r="E7" s="853"/>
      <c r="F7" s="774" t="s">
        <v>544</v>
      </c>
      <c r="G7" s="774"/>
      <c r="H7" s="774" t="s">
        <v>808</v>
      </c>
      <c r="I7" s="774"/>
      <c r="J7" s="774" t="s">
        <v>46</v>
      </c>
      <c r="K7" s="792"/>
      <c r="L7" s="1495">
        <v>2009</v>
      </c>
      <c r="M7" s="774"/>
      <c r="N7" s="1495">
        <v>2008</v>
      </c>
    </row>
    <row r="8" spans="2:14" ht="13.5" customHeight="1" thickBot="1">
      <c r="B8" s="808"/>
      <c r="C8" s="808"/>
      <c r="D8" s="778" t="s">
        <v>545</v>
      </c>
      <c r="E8" s="1254"/>
      <c r="F8" s="778" t="s">
        <v>545</v>
      </c>
      <c r="G8" s="778"/>
      <c r="H8" s="778" t="s">
        <v>226</v>
      </c>
      <c r="I8" s="778"/>
      <c r="J8" s="778"/>
      <c r="K8" s="808"/>
      <c r="L8" s="1496"/>
      <c r="M8" s="778"/>
      <c r="N8" s="1496"/>
    </row>
    <row r="9" spans="1:13" ht="12.75" customHeight="1">
      <c r="A9" s="795"/>
      <c r="B9" s="779"/>
      <c r="C9" s="779"/>
      <c r="D9" s="992"/>
      <c r="E9" s="992"/>
      <c r="F9" s="779"/>
      <c r="G9" s="993"/>
      <c r="H9" s="779"/>
      <c r="I9" s="993"/>
      <c r="J9" s="779"/>
      <c r="K9" s="993"/>
      <c r="L9" s="779"/>
      <c r="M9" s="779"/>
    </row>
    <row r="10" spans="1:13" ht="12.75" customHeight="1">
      <c r="A10" s="795"/>
      <c r="B10" s="779" t="s">
        <v>29</v>
      </c>
      <c r="C10" s="779"/>
      <c r="D10" s="979"/>
      <c r="E10" s="979"/>
      <c r="F10" s="1015"/>
      <c r="G10" s="980"/>
      <c r="H10" s="1015"/>
      <c r="I10" s="980"/>
      <c r="J10" s="1015"/>
      <c r="K10" s="980"/>
      <c r="L10" s="998"/>
      <c r="M10" s="998"/>
    </row>
    <row r="11" spans="1:14" ht="12.75" customHeight="1">
      <c r="A11" s="802"/>
      <c r="B11" s="792" t="s">
        <v>1282</v>
      </c>
      <c r="C11" s="971">
        <v>1</v>
      </c>
      <c r="D11" s="967">
        <v>92807</v>
      </c>
      <c r="E11" s="967"/>
      <c r="F11" s="794">
        <v>73946</v>
      </c>
      <c r="H11" s="794">
        <v>8557</v>
      </c>
      <c r="J11" s="796">
        <f>F11+H11</f>
        <v>82503</v>
      </c>
      <c r="K11" s="971"/>
      <c r="L11" s="794">
        <v>82503</v>
      </c>
      <c r="M11" s="794"/>
      <c r="N11" s="967">
        <f>80713+((H11/H$18)*77647)</f>
        <v>87375.10824008343</v>
      </c>
    </row>
    <row r="12" spans="1:14" ht="12.75" customHeight="1">
      <c r="A12" s="802"/>
      <c r="B12" s="792" t="s">
        <v>1188</v>
      </c>
      <c r="C12" s="971">
        <f aca="true" t="shared" si="0" ref="C12:C18">C11+1</f>
        <v>2</v>
      </c>
      <c r="D12" s="967"/>
      <c r="E12" s="967"/>
      <c r="F12" s="794"/>
      <c r="H12" s="794"/>
      <c r="K12" s="971"/>
      <c r="L12" s="867"/>
      <c r="M12" s="794"/>
      <c r="N12" s="967"/>
    </row>
    <row r="13" spans="1:14" ht="12.75" customHeight="1">
      <c r="A13" s="802"/>
      <c r="B13" s="792" t="s">
        <v>1283</v>
      </c>
      <c r="C13" s="971">
        <f t="shared" si="0"/>
        <v>3</v>
      </c>
      <c r="D13" s="967">
        <v>626365</v>
      </c>
      <c r="E13" s="967"/>
      <c r="F13" s="794">
        <v>512206</v>
      </c>
      <c r="H13" s="794">
        <v>59275</v>
      </c>
      <c r="J13" s="796">
        <f>F13+H13</f>
        <v>571481</v>
      </c>
      <c r="K13" s="971"/>
      <c r="L13" s="794">
        <v>571481</v>
      </c>
      <c r="M13" s="794"/>
      <c r="N13" s="967">
        <f>558695+((H13/H$18)*77647)</f>
        <v>604843.9384049252</v>
      </c>
    </row>
    <row r="14" spans="1:14" ht="12.75" customHeight="1">
      <c r="A14" s="802"/>
      <c r="B14" s="792" t="s">
        <v>1284</v>
      </c>
      <c r="C14" s="971">
        <f t="shared" si="0"/>
        <v>4</v>
      </c>
      <c r="D14" s="967"/>
      <c r="E14" s="967"/>
      <c r="F14" s="794"/>
      <c r="H14" s="794"/>
      <c r="K14" s="971"/>
      <c r="L14" s="867"/>
      <c r="M14" s="794"/>
      <c r="N14" s="967"/>
    </row>
    <row r="15" spans="1:14" ht="12.75" customHeight="1">
      <c r="A15" s="802"/>
      <c r="B15" s="792" t="s">
        <v>1189</v>
      </c>
      <c r="C15" s="971">
        <f t="shared" si="0"/>
        <v>5</v>
      </c>
      <c r="D15" s="967">
        <v>612097</v>
      </c>
      <c r="E15" s="967"/>
      <c r="F15" s="794">
        <v>746623</v>
      </c>
      <c r="H15" s="794">
        <v>25183</v>
      </c>
      <c r="J15" s="796">
        <f>F15+H15</f>
        <v>771806</v>
      </c>
      <c r="K15" s="971"/>
      <c r="L15" s="794">
        <v>771806</v>
      </c>
      <c r="M15" s="794"/>
      <c r="N15" s="967">
        <f>540845+((H15/H$18)*77647)</f>
        <v>560451.3891328761</v>
      </c>
    </row>
    <row r="16" spans="1:14" ht="12.75" customHeight="1">
      <c r="A16" s="802"/>
      <c r="B16" s="792" t="s">
        <v>1285</v>
      </c>
      <c r="C16" s="971">
        <f t="shared" si="0"/>
        <v>6</v>
      </c>
      <c r="D16" s="967"/>
      <c r="E16" s="967"/>
      <c r="F16" s="794"/>
      <c r="H16" s="794"/>
      <c r="J16" s="794"/>
      <c r="K16" s="971"/>
      <c r="L16" s="794"/>
      <c r="M16" s="794"/>
      <c r="N16" s="967"/>
    </row>
    <row r="17" spans="1:14" ht="12.75" customHeight="1">
      <c r="A17" s="802"/>
      <c r="B17" s="803" t="s">
        <v>680</v>
      </c>
      <c r="C17" s="805">
        <f t="shared" si="0"/>
        <v>7</v>
      </c>
      <c r="D17" s="966"/>
      <c r="E17" s="966"/>
      <c r="F17" s="806">
        <v>58046</v>
      </c>
      <c r="G17" s="1218"/>
      <c r="H17" s="806">
        <v>6717</v>
      </c>
      <c r="I17" s="1218"/>
      <c r="J17" s="806">
        <f>F17+H17</f>
        <v>64763</v>
      </c>
      <c r="K17" s="805"/>
      <c r="L17" s="806">
        <v>64763</v>
      </c>
      <c r="M17" s="806"/>
      <c r="N17" s="967">
        <f>64617+((H17/H$18)*77647)</f>
        <v>69846.56422211527</v>
      </c>
    </row>
    <row r="18" spans="1:14" ht="12.75" customHeight="1" thickBot="1">
      <c r="A18" s="802"/>
      <c r="B18" s="1016"/>
      <c r="C18" s="1018">
        <f t="shared" si="0"/>
        <v>8</v>
      </c>
      <c r="D18" s="1017">
        <f>SUM(D11:D17)</f>
        <v>1331269</v>
      </c>
      <c r="E18" s="1017"/>
      <c r="F18" s="1019">
        <f>SUM(F11:F17)</f>
        <v>1390821</v>
      </c>
      <c r="G18" s="1221"/>
      <c r="H18" s="1019">
        <f>SUM(H11:H17)</f>
        <v>99732</v>
      </c>
      <c r="I18" s="1221"/>
      <c r="J18" s="1019">
        <f>SUM(J11:J17)</f>
        <v>1490553</v>
      </c>
      <c r="K18" s="1018"/>
      <c r="L18" s="1019">
        <f>SUM(L11:L17)</f>
        <v>1490553</v>
      </c>
      <c r="M18" s="1019"/>
      <c r="N18" s="1017">
        <f>SUM(N11:N17)</f>
        <v>1322517</v>
      </c>
    </row>
    <row r="19" spans="1:14" ht="12.75" customHeight="1">
      <c r="A19" s="795"/>
      <c r="B19" s="792"/>
      <c r="C19" s="786"/>
      <c r="D19" s="967"/>
      <c r="E19" s="967"/>
      <c r="F19" s="787"/>
      <c r="G19" s="880"/>
      <c r="H19" s="787"/>
      <c r="I19" s="880"/>
      <c r="J19" s="787"/>
      <c r="K19" s="786"/>
      <c r="L19" s="787"/>
      <c r="M19" s="787"/>
      <c r="N19" s="967"/>
    </row>
    <row r="20" spans="1:14" ht="12.75" customHeight="1">
      <c r="A20" s="802"/>
      <c r="B20" s="779" t="s">
        <v>31</v>
      </c>
      <c r="C20" s="971"/>
      <c r="D20" s="967"/>
      <c r="E20" s="967"/>
      <c r="F20" s="794"/>
      <c r="H20" s="794"/>
      <c r="J20" s="794"/>
      <c r="K20" s="971"/>
      <c r="L20" s="794"/>
      <c r="M20" s="794"/>
      <c r="N20" s="967"/>
    </row>
    <row r="21" spans="1:14" ht="12.75" customHeight="1">
      <c r="A21" s="802"/>
      <c r="B21" s="792" t="s">
        <v>1190</v>
      </c>
      <c r="C21" s="971">
        <f>C18+1</f>
        <v>9</v>
      </c>
      <c r="D21" s="967">
        <v>6000</v>
      </c>
      <c r="E21" s="967"/>
      <c r="F21" s="794">
        <v>6000</v>
      </c>
      <c r="H21" s="794"/>
      <c r="J21" s="794">
        <f>F21+H21</f>
        <v>6000</v>
      </c>
      <c r="K21" s="971"/>
      <c r="L21" s="794">
        <v>6000</v>
      </c>
      <c r="M21" s="794"/>
      <c r="N21" s="967">
        <f>139010+((H21/H$25)*5691)</f>
        <v>139010</v>
      </c>
    </row>
    <row r="22" spans="1:14" ht="12.75" customHeight="1">
      <c r="A22" s="802"/>
      <c r="B22" s="792" t="s">
        <v>1259</v>
      </c>
      <c r="C22" s="971">
        <f>C21+1</f>
        <v>10</v>
      </c>
      <c r="D22" s="967">
        <v>135626</v>
      </c>
      <c r="E22" s="967"/>
      <c r="F22" s="794">
        <v>121747</v>
      </c>
      <c r="H22" s="794">
        <v>8479</v>
      </c>
      <c r="J22" s="794">
        <f>F22+H22</f>
        <v>130226</v>
      </c>
      <c r="K22" s="971"/>
      <c r="L22" s="794">
        <v>130226</v>
      </c>
      <c r="M22" s="794"/>
      <c r="N22" s="967">
        <f>94657+((H22/H$25)*5691)</f>
        <v>100348</v>
      </c>
    </row>
    <row r="23" spans="1:14" ht="12.75" customHeight="1">
      <c r="A23" s="802"/>
      <c r="B23" s="792" t="s">
        <v>1260</v>
      </c>
      <c r="C23" s="971">
        <f>C22+1</f>
        <v>11</v>
      </c>
      <c r="D23" s="967"/>
      <c r="E23" s="967"/>
      <c r="F23" s="794"/>
      <c r="H23" s="794"/>
      <c r="J23" s="794"/>
      <c r="K23" s="971"/>
      <c r="L23" s="794"/>
      <c r="M23" s="794"/>
      <c r="N23" s="967"/>
    </row>
    <row r="24" spans="1:14" ht="12.75" customHeight="1">
      <c r="A24" s="802"/>
      <c r="B24" s="803" t="s">
        <v>680</v>
      </c>
      <c r="C24" s="805">
        <f>C23+1</f>
        <v>12</v>
      </c>
      <c r="D24" s="966"/>
      <c r="E24" s="966"/>
      <c r="F24" s="806"/>
      <c r="G24" s="1218"/>
      <c r="H24" s="806"/>
      <c r="I24" s="1218"/>
      <c r="J24" s="806"/>
      <c r="K24" s="805"/>
      <c r="L24" s="806"/>
      <c r="M24" s="806"/>
      <c r="N24" s="966"/>
    </row>
    <row r="25" spans="1:14" ht="12.75" customHeight="1" thickBot="1">
      <c r="A25" s="802"/>
      <c r="B25" s="1016"/>
      <c r="C25" s="1018">
        <f>C24+1</f>
        <v>13</v>
      </c>
      <c r="D25" s="1017">
        <f>SUM(D21:D24)</f>
        <v>141626</v>
      </c>
      <c r="E25" s="1017"/>
      <c r="F25" s="1019">
        <f>SUM(F21:F24)</f>
        <v>127747</v>
      </c>
      <c r="G25" s="1221"/>
      <c r="H25" s="1019">
        <f>SUM(H21:H24)</f>
        <v>8479</v>
      </c>
      <c r="I25" s="1221"/>
      <c r="J25" s="1019">
        <f>SUM(J21:J24)</f>
        <v>136226</v>
      </c>
      <c r="K25" s="1018"/>
      <c r="L25" s="1019">
        <f>SUM(L21:L24)</f>
        <v>136226</v>
      </c>
      <c r="M25" s="1019"/>
      <c r="N25" s="1017">
        <f>SUM(N21:N24)</f>
        <v>239358</v>
      </c>
    </row>
    <row r="26" spans="1:14" ht="12.75" customHeight="1">
      <c r="A26" s="795"/>
      <c r="B26" s="792"/>
      <c r="C26" s="786"/>
      <c r="D26" s="967"/>
      <c r="E26" s="967"/>
      <c r="F26" s="787"/>
      <c r="G26" s="880"/>
      <c r="H26" s="787"/>
      <c r="I26" s="880"/>
      <c r="J26" s="787"/>
      <c r="K26" s="786"/>
      <c r="L26" s="787"/>
      <c r="M26" s="787"/>
      <c r="N26" s="967"/>
    </row>
    <row r="27" spans="1:14" ht="12.75" customHeight="1">
      <c r="A27" s="795"/>
      <c r="B27" s="779" t="s">
        <v>35</v>
      </c>
      <c r="C27" s="971"/>
      <c r="D27" s="967"/>
      <c r="E27" s="967"/>
      <c r="F27" s="794"/>
      <c r="H27" s="794"/>
      <c r="J27" s="794"/>
      <c r="K27" s="971"/>
      <c r="L27" s="794"/>
      <c r="M27" s="794"/>
      <c r="N27" s="967"/>
    </row>
    <row r="28" spans="1:14" ht="12.75" customHeight="1">
      <c r="A28" s="795"/>
      <c r="B28" s="792" t="s">
        <v>1261</v>
      </c>
      <c r="C28" s="971"/>
      <c r="D28" s="967"/>
      <c r="E28" s="967"/>
      <c r="F28" s="794"/>
      <c r="H28" s="794"/>
      <c r="J28" s="794"/>
      <c r="K28" s="971"/>
      <c r="L28" s="794"/>
      <c r="M28" s="794"/>
      <c r="N28" s="967"/>
    </row>
    <row r="29" spans="1:14" ht="12.75" customHeight="1">
      <c r="A29" s="802"/>
      <c r="B29" s="792" t="s">
        <v>1286</v>
      </c>
      <c r="C29" s="971">
        <f>C25+1</f>
        <v>14</v>
      </c>
      <c r="D29" s="967"/>
      <c r="E29" s="967"/>
      <c r="F29" s="794"/>
      <c r="H29" s="794"/>
      <c r="J29" s="794"/>
      <c r="K29" s="971"/>
      <c r="L29" s="794"/>
      <c r="M29" s="794"/>
      <c r="N29" s="967"/>
    </row>
    <row r="30" spans="1:14" ht="12.75" customHeight="1">
      <c r="A30" s="802"/>
      <c r="B30" s="792" t="s">
        <v>1287</v>
      </c>
      <c r="C30" s="971">
        <f>C29+1</f>
        <v>15</v>
      </c>
      <c r="D30" s="967"/>
      <c r="E30" s="967"/>
      <c r="F30" s="794"/>
      <c r="H30" s="794"/>
      <c r="J30" s="794"/>
      <c r="K30" s="971"/>
      <c r="L30" s="794"/>
      <c r="M30" s="794"/>
      <c r="N30" s="967"/>
    </row>
    <row r="31" spans="1:14" ht="12.75" customHeight="1">
      <c r="A31" s="802"/>
      <c r="B31" s="792" t="s">
        <v>1288</v>
      </c>
      <c r="C31" s="971">
        <f>C30+1</f>
        <v>16</v>
      </c>
      <c r="D31" s="967"/>
      <c r="E31" s="967"/>
      <c r="F31" s="794"/>
      <c r="H31" s="794"/>
      <c r="J31" s="794"/>
      <c r="K31" s="971"/>
      <c r="L31" s="794"/>
      <c r="M31" s="794"/>
      <c r="N31" s="967"/>
    </row>
    <row r="32" spans="1:14" ht="12.75" customHeight="1">
      <c r="A32" s="802"/>
      <c r="B32" s="792" t="s">
        <v>1289</v>
      </c>
      <c r="C32" s="971">
        <f>C31+1</f>
        <v>17</v>
      </c>
      <c r="D32" s="967"/>
      <c r="E32" s="967"/>
      <c r="F32" s="794"/>
      <c r="H32" s="794"/>
      <c r="J32" s="794"/>
      <c r="K32" s="971"/>
      <c r="L32" s="794"/>
      <c r="M32" s="794"/>
      <c r="N32" s="967"/>
    </row>
    <row r="33" spans="1:14" ht="12.75" customHeight="1">
      <c r="A33" s="795"/>
      <c r="B33" s="792" t="s">
        <v>1262</v>
      </c>
      <c r="C33" s="971"/>
      <c r="D33" s="967"/>
      <c r="E33" s="967"/>
      <c r="F33" s="794"/>
      <c r="H33" s="794"/>
      <c r="J33" s="794"/>
      <c r="K33" s="971"/>
      <c r="L33" s="794"/>
      <c r="M33" s="794"/>
      <c r="N33" s="967"/>
    </row>
    <row r="34" spans="1:14" ht="12.75" customHeight="1">
      <c r="A34" s="802"/>
      <c r="B34" s="792" t="s">
        <v>1290</v>
      </c>
      <c r="C34" s="971">
        <f>C32+1</f>
        <v>18</v>
      </c>
      <c r="D34" s="967"/>
      <c r="E34" s="967"/>
      <c r="F34" s="794">
        <v>191820</v>
      </c>
      <c r="H34" s="794"/>
      <c r="J34" s="794">
        <f>F34+H34</f>
        <v>191820</v>
      </c>
      <c r="K34" s="971"/>
      <c r="L34" s="794">
        <v>191820</v>
      </c>
      <c r="M34" s="794"/>
      <c r="N34" s="967">
        <f>365128-175982+((H34/H$38)*6201)</f>
        <v>189146</v>
      </c>
    </row>
    <row r="35" spans="1:14" ht="12.75" customHeight="1">
      <c r="A35" s="802"/>
      <c r="B35" s="792" t="s">
        <v>1291</v>
      </c>
      <c r="C35" s="971">
        <f>C34+1</f>
        <v>19</v>
      </c>
      <c r="D35" s="967"/>
      <c r="E35" s="967"/>
      <c r="F35" s="794"/>
      <c r="H35" s="794"/>
      <c r="J35" s="794"/>
      <c r="K35" s="971"/>
      <c r="L35" s="794"/>
      <c r="M35" s="794"/>
      <c r="N35" s="967"/>
    </row>
    <row r="36" spans="1:14" ht="12.75" customHeight="1">
      <c r="A36" s="802"/>
      <c r="B36" s="792" t="s">
        <v>1292</v>
      </c>
      <c r="C36" s="971">
        <f>C35+1</f>
        <v>20</v>
      </c>
      <c r="D36" s="967"/>
      <c r="E36" s="967"/>
      <c r="F36" s="794"/>
      <c r="H36" s="794"/>
      <c r="J36" s="794"/>
      <c r="K36" s="971"/>
      <c r="L36" s="794"/>
      <c r="M36" s="794"/>
      <c r="N36" s="967"/>
    </row>
    <row r="37" spans="1:14" ht="12.75" customHeight="1">
      <c r="A37" s="802"/>
      <c r="B37" s="803" t="s">
        <v>680</v>
      </c>
      <c r="C37" s="805">
        <f>C36+1</f>
        <v>21</v>
      </c>
      <c r="D37" s="966">
        <v>166937</v>
      </c>
      <c r="E37" s="966"/>
      <c r="F37" s="806">
        <v>115102</v>
      </c>
      <c r="G37" s="1218"/>
      <c r="H37" s="806">
        <v>5671</v>
      </c>
      <c r="I37" s="1218"/>
      <c r="J37" s="806">
        <f>F37+H37</f>
        <v>120773</v>
      </c>
      <c r="K37" s="805"/>
      <c r="L37" s="806">
        <v>120773</v>
      </c>
      <c r="M37" s="806"/>
      <c r="N37" s="967">
        <f>119696+((H37/H$38)*6201)</f>
        <v>125897</v>
      </c>
    </row>
    <row r="38" spans="1:14" ht="12.75" customHeight="1" thickBot="1">
      <c r="A38" s="802"/>
      <c r="B38" s="1016"/>
      <c r="C38" s="1018">
        <f>C37+1</f>
        <v>22</v>
      </c>
      <c r="D38" s="1017">
        <f>SUM(D29:D37)</f>
        <v>166937</v>
      </c>
      <c r="E38" s="1017"/>
      <c r="F38" s="1019">
        <f>SUM(F29:F37)</f>
        <v>306922</v>
      </c>
      <c r="G38" s="1221"/>
      <c r="H38" s="1019">
        <f>SUM(H29:H37)</f>
        <v>5671</v>
      </c>
      <c r="I38" s="1221"/>
      <c r="J38" s="1019">
        <f>SUM(J29:J37)</f>
        <v>312593</v>
      </c>
      <c r="K38" s="1018"/>
      <c r="L38" s="1019">
        <f>SUM(L29:L37)</f>
        <v>312593</v>
      </c>
      <c r="M38" s="1019"/>
      <c r="N38" s="1017">
        <f>SUM(N29:N37)</f>
        <v>315043</v>
      </c>
    </row>
    <row r="39" spans="2:14" ht="12.75" customHeight="1">
      <c r="B39" s="792"/>
      <c r="C39" s="786"/>
      <c r="D39" s="967"/>
      <c r="E39" s="967"/>
      <c r="F39" s="787"/>
      <c r="G39" s="880"/>
      <c r="H39" s="787"/>
      <c r="I39" s="880"/>
      <c r="J39" s="787"/>
      <c r="K39" s="786"/>
      <c r="L39" s="787"/>
      <c r="M39" s="787"/>
      <c r="N39" s="967"/>
    </row>
    <row r="40" spans="2:4" ht="12.75">
      <c r="B40" s="1499"/>
      <c r="C40" s="1500"/>
      <c r="D40" s="1500"/>
    </row>
    <row r="41" ht="12.75">
      <c r="B41" s="799"/>
    </row>
  </sheetData>
  <sheetProtection/>
  <mergeCells count="5">
    <mergeCell ref="A1:A3"/>
    <mergeCell ref="B2:N2"/>
    <mergeCell ref="B3:N3"/>
    <mergeCell ref="D5:J5"/>
    <mergeCell ref="L5:N5"/>
  </mergeCells>
  <printOptions/>
  <pageMargins left="0.3937007874015748" right="0.3937007874015748" top="0.5905511811023623" bottom="0.3937007874015748" header="0.3937007874015748" footer="0.3937007874015748"/>
  <pageSetup fitToHeight="1" fitToWidth="1" horizontalDpi="600" verticalDpi="600" orientation="landscape" scale="95" r:id="rId1"/>
  <headerFooter alignWithMargins="0">
    <oddHeader>&amp;L&amp;9Organisme ________________________________________&amp;R&amp;9Code géographique ____________</oddHeader>
  </headerFooter>
</worksheet>
</file>

<file path=xl/worksheets/sheet4.xml><?xml version="1.0" encoding="utf-8"?>
<worksheet xmlns="http://schemas.openxmlformats.org/spreadsheetml/2006/main" xmlns:r="http://schemas.openxmlformats.org/officeDocument/2006/relationships">
  <sheetPr codeName="Feuil31"/>
  <dimension ref="A2:G47"/>
  <sheetViews>
    <sheetView zoomScalePageLayoutView="0" workbookViewId="0" topLeftCell="A7">
      <selection activeCell="E23" sqref="E23"/>
    </sheetView>
  </sheetViews>
  <sheetFormatPr defaultColWidth="11.421875" defaultRowHeight="12.75"/>
  <cols>
    <col min="1" max="16384" width="11.421875" style="1" customWidth="1"/>
  </cols>
  <sheetData>
    <row r="2" spans="1:7" ht="12.75">
      <c r="A2" s="67"/>
      <c r="B2" s="63"/>
      <c r="C2" s="63"/>
      <c r="D2" s="63"/>
      <c r="E2" s="63"/>
      <c r="F2" s="63"/>
      <c r="G2" s="63"/>
    </row>
    <row r="4" ht="12.75">
      <c r="A4" s="20"/>
    </row>
    <row r="6" spans="2:7" ht="12.75">
      <c r="B6" s="18"/>
      <c r="C6" s="18"/>
      <c r="D6" s="18"/>
      <c r="E6" s="18"/>
      <c r="F6" s="18"/>
      <c r="G6" s="18"/>
    </row>
    <row r="7" spans="1:7" ht="20.25">
      <c r="A7" s="1210"/>
      <c r="B7" s="1210"/>
      <c r="C7" s="1210"/>
      <c r="D7" s="1210"/>
      <c r="E7" s="1210"/>
      <c r="F7" s="1210"/>
      <c r="G7" s="1210"/>
    </row>
    <row r="8" ht="30" customHeight="1"/>
    <row r="9" spans="2:7" ht="12.75">
      <c r="B9" s="63"/>
      <c r="C9" s="63"/>
      <c r="D9" s="63"/>
      <c r="E9" s="63"/>
      <c r="F9" s="63"/>
      <c r="G9" s="63"/>
    </row>
    <row r="15" spans="1:7" ht="20.25">
      <c r="A15" s="1742" t="s">
        <v>68</v>
      </c>
      <c r="B15" s="1742"/>
      <c r="C15" s="1742"/>
      <c r="D15" s="1742"/>
      <c r="E15" s="1742"/>
      <c r="F15" s="1742"/>
      <c r="G15" s="1742"/>
    </row>
    <row r="25" spans="1:7" ht="12.75" customHeight="1">
      <c r="A25" s="1211"/>
      <c r="B25" s="1211"/>
      <c r="C25" s="1211"/>
      <c r="D25" s="1211"/>
      <c r="E25" s="1211"/>
      <c r="F25" s="1211"/>
      <c r="G25" s="1211"/>
    </row>
    <row r="47" spans="1:7" ht="18">
      <c r="A47" s="1209"/>
      <c r="B47" s="1209"/>
      <c r="C47" s="1209"/>
      <c r="D47" s="1209"/>
      <c r="E47" s="1209"/>
      <c r="F47" s="1209"/>
      <c r="G47" s="1209"/>
    </row>
  </sheetData>
  <sheetProtection/>
  <mergeCells count="1">
    <mergeCell ref="A15:G15"/>
  </mergeCells>
  <printOptions horizontalCentered="1"/>
  <pageMargins left="0.7874015748031497" right="0.7874015748031497" top="0.7874015748031497" bottom="0.7874015748031497" header="0.3937007874015748" footer="0.3937007874015748"/>
  <pageSetup horizontalDpi="300" verticalDpi="300" orientation="portrait" r:id="rId1"/>
  <headerFooter alignWithMargins="0">
    <oddFooter>&amp;R
</oddFooter>
  </headerFooter>
</worksheet>
</file>

<file path=xl/worksheets/sheet40.xml><?xml version="1.0" encoding="utf-8"?>
<worksheet xmlns="http://schemas.openxmlformats.org/spreadsheetml/2006/main" xmlns:r="http://schemas.openxmlformats.org/officeDocument/2006/relationships">
  <sheetPr codeName="Feuil69"/>
  <dimension ref="A1:N48"/>
  <sheetViews>
    <sheetView showZeros="0" zoomScalePageLayoutView="0" workbookViewId="0" topLeftCell="A29">
      <selection activeCell="D44" sqref="D44"/>
    </sheetView>
  </sheetViews>
  <sheetFormatPr defaultColWidth="11.421875" defaultRowHeight="12.75"/>
  <cols>
    <col min="1" max="1" width="2.7109375" style="772" customWidth="1"/>
    <col min="2" max="2" width="42.421875" style="772" customWidth="1"/>
    <col min="3" max="3" width="2.7109375" style="772" customWidth="1"/>
    <col min="4" max="4" width="16.00390625" style="772" customWidth="1"/>
    <col min="5" max="5" width="1.7109375" style="772" customWidth="1"/>
    <col min="6" max="6" width="15.7109375" style="772" customWidth="1"/>
    <col min="7" max="7" width="1.7109375" style="975" customWidth="1"/>
    <col min="8" max="8" width="15.7109375" style="772" customWidth="1"/>
    <col min="9" max="9" width="1.7109375" style="975" customWidth="1"/>
    <col min="10" max="10" width="15.7109375" style="772" customWidth="1"/>
    <col min="11" max="11" width="1.7109375" style="975" customWidth="1"/>
    <col min="12" max="12" width="15.7109375" style="772" customWidth="1"/>
    <col min="13" max="13" width="1.7109375" style="772" customWidth="1"/>
    <col min="14" max="14" width="15.7109375" style="772" customWidth="1"/>
    <col min="15" max="16384" width="11.421875" style="772" customWidth="1"/>
  </cols>
  <sheetData>
    <row r="1" spans="1:2" ht="12.75" customHeight="1">
      <c r="A1" s="1795" t="s">
        <v>555</v>
      </c>
      <c r="B1" s="143"/>
    </row>
    <row r="2" spans="1:14" ht="12.75" customHeight="1">
      <c r="A2" s="1795"/>
      <c r="B2" s="1793" t="s">
        <v>131</v>
      </c>
      <c r="C2" s="1793"/>
      <c r="D2" s="1793"/>
      <c r="E2" s="1793"/>
      <c r="F2" s="1793"/>
      <c r="G2" s="1793"/>
      <c r="H2" s="1793"/>
      <c r="I2" s="1793"/>
      <c r="J2" s="1793"/>
      <c r="K2" s="1793"/>
      <c r="L2" s="1793"/>
      <c r="M2" s="1793"/>
      <c r="N2" s="1793"/>
    </row>
    <row r="3" spans="1:14" ht="12.75" customHeight="1">
      <c r="A3" s="1795"/>
      <c r="B3" s="1793" t="s">
        <v>1047</v>
      </c>
      <c r="C3" s="1793"/>
      <c r="D3" s="1793"/>
      <c r="E3" s="1793"/>
      <c r="F3" s="1793"/>
      <c r="G3" s="1793"/>
      <c r="H3" s="1793"/>
      <c r="I3" s="1793"/>
      <c r="J3" s="1793"/>
      <c r="K3" s="1793"/>
      <c r="L3" s="1793"/>
      <c r="M3" s="1793"/>
      <c r="N3" s="1793"/>
    </row>
    <row r="4" spans="2:13" ht="12.75" customHeight="1">
      <c r="B4" s="774"/>
      <c r="C4" s="774"/>
      <c r="D4" s="774"/>
      <c r="E4" s="774"/>
      <c r="F4" s="774"/>
      <c r="G4" s="985"/>
      <c r="H4" s="774"/>
      <c r="I4" s="985"/>
      <c r="J4" s="774"/>
      <c r="K4" s="985"/>
      <c r="L4" s="774"/>
      <c r="M4" s="774"/>
    </row>
    <row r="5" spans="2:14" ht="12" customHeight="1">
      <c r="B5" s="792"/>
      <c r="C5" s="792"/>
      <c r="D5" s="1794" t="s">
        <v>178</v>
      </c>
      <c r="E5" s="1794"/>
      <c r="F5" s="1794"/>
      <c r="G5" s="1794"/>
      <c r="H5" s="1794"/>
      <c r="I5" s="1794"/>
      <c r="J5" s="1794"/>
      <c r="K5" s="799"/>
      <c r="L5" s="1794" t="s">
        <v>179</v>
      </c>
      <c r="M5" s="1794"/>
      <c r="N5" s="1794"/>
    </row>
    <row r="6" spans="2:14" ht="13.5" customHeight="1">
      <c r="B6" s="799"/>
      <c r="C6" s="799"/>
      <c r="D6" s="1508" t="s">
        <v>809</v>
      </c>
      <c r="E6" s="1252"/>
      <c r="F6" s="1796" t="s">
        <v>467</v>
      </c>
      <c r="G6" s="1796"/>
      <c r="H6" s="1796"/>
      <c r="I6" s="1796"/>
      <c r="J6" s="1796"/>
      <c r="K6" s="792"/>
      <c r="L6" s="774" t="s">
        <v>1050</v>
      </c>
      <c r="M6" s="774"/>
      <c r="N6" s="762" t="s">
        <v>1050</v>
      </c>
    </row>
    <row r="7" spans="2:14" ht="13.5" customHeight="1">
      <c r="B7" s="792"/>
      <c r="C7" s="792"/>
      <c r="D7" s="774" t="s">
        <v>544</v>
      </c>
      <c r="E7" s="853"/>
      <c r="F7" s="774" t="s">
        <v>544</v>
      </c>
      <c r="G7" s="774"/>
      <c r="H7" s="774" t="s">
        <v>808</v>
      </c>
      <c r="I7" s="774"/>
      <c r="J7" s="774" t="s">
        <v>46</v>
      </c>
      <c r="K7" s="792"/>
      <c r="L7" s="1495">
        <v>2009</v>
      </c>
      <c r="M7" s="774"/>
      <c r="N7" s="1495">
        <v>2008</v>
      </c>
    </row>
    <row r="8" spans="2:14" ht="14.25" customHeight="1" thickBot="1">
      <c r="B8" s="808"/>
      <c r="C8" s="808"/>
      <c r="D8" s="778" t="s">
        <v>545</v>
      </c>
      <c r="E8" s="1254"/>
      <c r="F8" s="778" t="s">
        <v>545</v>
      </c>
      <c r="G8" s="778"/>
      <c r="H8" s="778" t="s">
        <v>226</v>
      </c>
      <c r="I8" s="778"/>
      <c r="J8" s="778"/>
      <c r="K8" s="808"/>
      <c r="L8" s="1496"/>
      <c r="M8" s="778"/>
      <c r="N8" s="1496"/>
    </row>
    <row r="9" spans="2:13" ht="12.75" customHeight="1">
      <c r="B9" s="779"/>
      <c r="C9" s="779"/>
      <c r="D9" s="992"/>
      <c r="E9" s="992"/>
      <c r="F9" s="992"/>
      <c r="G9" s="1020"/>
      <c r="H9" s="992"/>
      <c r="I9" s="1020"/>
      <c r="J9" s="992"/>
      <c r="K9" s="1020"/>
      <c r="L9" s="992"/>
      <c r="M9" s="992"/>
    </row>
    <row r="10" spans="1:14" ht="12.75" customHeight="1">
      <c r="A10" s="795"/>
      <c r="B10" s="779" t="s">
        <v>1176</v>
      </c>
      <c r="C10" s="786"/>
      <c r="D10" s="967"/>
      <c r="E10" s="967"/>
      <c r="F10" s="787"/>
      <c r="H10" s="787"/>
      <c r="J10" s="787"/>
      <c r="K10" s="786"/>
      <c r="L10" s="787"/>
      <c r="M10" s="787"/>
      <c r="N10" s="967"/>
    </row>
    <row r="11" spans="1:14" ht="12.75" customHeight="1">
      <c r="A11" s="795"/>
      <c r="B11" s="792" t="s">
        <v>1263</v>
      </c>
      <c r="C11" s="971"/>
      <c r="D11" s="967"/>
      <c r="E11" s="967"/>
      <c r="F11" s="794"/>
      <c r="H11" s="794"/>
      <c r="J11" s="794"/>
      <c r="K11" s="971"/>
      <c r="L11" s="794"/>
      <c r="M11" s="794"/>
      <c r="N11" s="967"/>
    </row>
    <row r="12" spans="1:14" ht="12.75" customHeight="1">
      <c r="A12" s="802"/>
      <c r="B12" s="792" t="s">
        <v>1293</v>
      </c>
      <c r="C12" s="971">
        <f>'S28-1  Analyse charges'!C38+1</f>
        <v>23</v>
      </c>
      <c r="D12" s="967"/>
      <c r="E12" s="967"/>
      <c r="F12" s="787"/>
      <c r="H12" s="787"/>
      <c r="J12" s="787"/>
      <c r="K12" s="971"/>
      <c r="L12" s="787"/>
      <c r="M12" s="787"/>
      <c r="N12" s="967"/>
    </row>
    <row r="13" spans="1:14" ht="12.75" customHeight="1">
      <c r="A13" s="802"/>
      <c r="B13" s="792" t="s">
        <v>1294</v>
      </c>
      <c r="C13" s="971">
        <f>C12+1</f>
        <v>24</v>
      </c>
      <c r="D13" s="967"/>
      <c r="E13" s="967"/>
      <c r="F13" s="787"/>
      <c r="H13" s="787"/>
      <c r="J13" s="787"/>
      <c r="K13" s="971"/>
      <c r="L13" s="787"/>
      <c r="M13" s="787"/>
      <c r="N13" s="967"/>
    </row>
    <row r="14" spans="1:14" ht="12.75" customHeight="1">
      <c r="A14" s="802"/>
      <c r="B14" s="792" t="s">
        <v>1295</v>
      </c>
      <c r="C14" s="971">
        <f>C13+1</f>
        <v>25</v>
      </c>
      <c r="D14" s="967"/>
      <c r="E14" s="967"/>
      <c r="F14" s="787"/>
      <c r="H14" s="787"/>
      <c r="J14" s="787"/>
      <c r="K14" s="971"/>
      <c r="L14" s="787"/>
      <c r="M14" s="787"/>
      <c r="N14" s="967"/>
    </row>
    <row r="15" spans="1:14" ht="12.75" customHeight="1">
      <c r="A15" s="802"/>
      <c r="B15" s="792" t="s">
        <v>1296</v>
      </c>
      <c r="C15" s="971">
        <f>C14+1</f>
        <v>26</v>
      </c>
      <c r="D15" s="967"/>
      <c r="E15" s="967"/>
      <c r="F15" s="794"/>
      <c r="H15" s="794"/>
      <c r="J15" s="794"/>
      <c r="K15" s="971"/>
      <c r="L15" s="794"/>
      <c r="M15" s="794"/>
      <c r="N15" s="967"/>
    </row>
    <row r="16" spans="1:14" ht="12.75" customHeight="1">
      <c r="A16" s="795"/>
      <c r="B16" s="792" t="s">
        <v>205</v>
      </c>
      <c r="C16" s="971"/>
      <c r="D16" s="967"/>
      <c r="E16" s="967"/>
      <c r="F16" s="794"/>
      <c r="H16" s="794"/>
      <c r="J16" s="794"/>
      <c r="K16" s="971"/>
      <c r="L16" s="794"/>
      <c r="M16" s="794"/>
      <c r="N16" s="967"/>
    </row>
    <row r="17" spans="1:14" ht="12.75" customHeight="1">
      <c r="A17" s="795"/>
      <c r="B17" s="792" t="s">
        <v>1299</v>
      </c>
      <c r="C17" s="991"/>
      <c r="D17" s="967"/>
      <c r="E17" s="967"/>
      <c r="F17" s="794"/>
      <c r="H17" s="794"/>
      <c r="J17" s="794"/>
      <c r="K17" s="971"/>
      <c r="L17" s="794"/>
      <c r="M17" s="794"/>
      <c r="N17" s="967"/>
    </row>
    <row r="18" spans="1:14" ht="12.75" customHeight="1">
      <c r="A18" s="802"/>
      <c r="B18" s="792" t="s">
        <v>1300</v>
      </c>
      <c r="C18" s="971">
        <f>C15+1</f>
        <v>27</v>
      </c>
      <c r="D18" s="967"/>
      <c r="E18" s="967"/>
      <c r="F18" s="794"/>
      <c r="H18" s="794"/>
      <c r="J18" s="794"/>
      <c r="K18" s="971"/>
      <c r="L18" s="794"/>
      <c r="M18" s="794"/>
      <c r="N18" s="967"/>
    </row>
    <row r="19" spans="1:14" ht="12.75" customHeight="1">
      <c r="A19" s="802"/>
      <c r="B19" s="792" t="s">
        <v>1301</v>
      </c>
      <c r="C19" s="971">
        <f>C18+1</f>
        <v>28</v>
      </c>
      <c r="D19" s="967">
        <v>1133374</v>
      </c>
      <c r="E19" s="967"/>
      <c r="F19" s="794">
        <v>1288298</v>
      </c>
      <c r="H19" s="794">
        <v>313131</v>
      </c>
      <c r="J19" s="794">
        <f>F19+H19</f>
        <v>1601429</v>
      </c>
      <c r="K19" s="971"/>
      <c r="L19" s="794">
        <v>1601429</v>
      </c>
      <c r="M19" s="794"/>
      <c r="N19" s="967">
        <f>1123118+((H19/H$28)*173858)</f>
        <v>1296976</v>
      </c>
    </row>
    <row r="20" spans="1:14" ht="12.75" customHeight="1">
      <c r="A20" s="795"/>
      <c r="B20" s="792" t="s">
        <v>1302</v>
      </c>
      <c r="C20" s="991"/>
      <c r="D20" s="967"/>
      <c r="E20" s="967"/>
      <c r="F20" s="794"/>
      <c r="H20" s="794"/>
      <c r="J20" s="794"/>
      <c r="K20" s="971"/>
      <c r="L20" s="794"/>
      <c r="M20" s="794"/>
      <c r="N20" s="967"/>
    </row>
    <row r="21" spans="1:14" ht="12.75" customHeight="1">
      <c r="A21" s="802"/>
      <c r="B21" s="792" t="s">
        <v>1300</v>
      </c>
      <c r="C21" s="971">
        <f>C19+1</f>
        <v>29</v>
      </c>
      <c r="D21" s="967">
        <v>754850</v>
      </c>
      <c r="E21" s="967"/>
      <c r="F21" s="794">
        <v>506921</v>
      </c>
      <c r="H21" s="794"/>
      <c r="J21" s="794">
        <f>F21+H21</f>
        <v>506921</v>
      </c>
      <c r="K21" s="971"/>
      <c r="L21" s="794">
        <v>506921</v>
      </c>
      <c r="M21" s="794"/>
      <c r="N21" s="967">
        <f>675549+((H21/H$28)*173858)</f>
        <v>675549</v>
      </c>
    </row>
    <row r="22" spans="1:14" ht="12.75" customHeight="1">
      <c r="A22" s="802"/>
      <c r="B22" s="792" t="s">
        <v>1303</v>
      </c>
      <c r="C22" s="971">
        <f aca="true" t="shared" si="0" ref="C22:C28">C21+1</f>
        <v>30</v>
      </c>
      <c r="D22" s="967"/>
      <c r="E22" s="967"/>
      <c r="F22" s="794"/>
      <c r="H22" s="794"/>
      <c r="J22" s="794"/>
      <c r="K22" s="971"/>
      <c r="L22" s="794"/>
      <c r="M22" s="794"/>
      <c r="N22" s="967"/>
    </row>
    <row r="23" spans="1:14" ht="12.75" customHeight="1">
      <c r="A23" s="802"/>
      <c r="B23" s="792" t="s">
        <v>1304</v>
      </c>
      <c r="C23" s="971">
        <f t="shared" si="0"/>
        <v>31</v>
      </c>
      <c r="D23" s="967"/>
      <c r="E23" s="967"/>
      <c r="F23" s="794"/>
      <c r="H23" s="794"/>
      <c r="J23" s="794"/>
      <c r="K23" s="971"/>
      <c r="L23" s="794"/>
      <c r="M23" s="794"/>
      <c r="N23" s="967"/>
    </row>
    <row r="24" spans="1:14" ht="12.75" customHeight="1">
      <c r="A24" s="802"/>
      <c r="B24" s="792" t="s">
        <v>1305</v>
      </c>
      <c r="C24" s="971">
        <f t="shared" si="0"/>
        <v>32</v>
      </c>
      <c r="D24" s="967">
        <v>82451</v>
      </c>
      <c r="E24" s="967"/>
      <c r="F24" s="794">
        <v>235478</v>
      </c>
      <c r="H24" s="794"/>
      <c r="J24" s="794">
        <f>F24+H24</f>
        <v>235478</v>
      </c>
      <c r="K24" s="971"/>
      <c r="L24" s="794">
        <v>235478</v>
      </c>
      <c r="M24" s="794"/>
      <c r="N24" s="967">
        <f>236798+((H24/H$28)*173858)</f>
        <v>236798</v>
      </c>
    </row>
    <row r="25" spans="1:14" ht="12.75" customHeight="1">
      <c r="A25" s="802"/>
      <c r="B25" s="792" t="s">
        <v>1264</v>
      </c>
      <c r="C25" s="971">
        <f t="shared" si="0"/>
        <v>33</v>
      </c>
      <c r="D25" s="967">
        <v>59376</v>
      </c>
      <c r="E25" s="967"/>
      <c r="F25" s="794">
        <v>98282</v>
      </c>
      <c r="H25" s="794"/>
      <c r="J25" s="794">
        <f>F25+H25</f>
        <v>98282</v>
      </c>
      <c r="K25" s="971"/>
      <c r="L25" s="794">
        <v>98282</v>
      </c>
      <c r="M25" s="794"/>
      <c r="N25" s="967">
        <f>132426+((H25/H$28)*173858)</f>
        <v>132426</v>
      </c>
    </row>
    <row r="26" spans="1:14" ht="12.75" customHeight="1">
      <c r="A26" s="802"/>
      <c r="B26" s="792" t="s">
        <v>1265</v>
      </c>
      <c r="C26" s="971">
        <f t="shared" si="0"/>
        <v>34</v>
      </c>
      <c r="D26" s="967"/>
      <c r="E26" s="967"/>
      <c r="F26" s="794"/>
      <c r="H26" s="794"/>
      <c r="J26" s="794"/>
      <c r="K26" s="971"/>
      <c r="L26" s="794"/>
      <c r="M26" s="794"/>
      <c r="N26" s="967"/>
    </row>
    <row r="27" spans="1:14" ht="12.75" customHeight="1">
      <c r="A27" s="802"/>
      <c r="B27" s="803" t="s">
        <v>680</v>
      </c>
      <c r="C27" s="805">
        <f t="shared" si="0"/>
        <v>35</v>
      </c>
      <c r="D27" s="966"/>
      <c r="E27" s="966"/>
      <c r="F27" s="806">
        <v>213979</v>
      </c>
      <c r="G27" s="1218"/>
      <c r="H27" s="806"/>
      <c r="I27" s="1218"/>
      <c r="J27" s="806">
        <f>F27+H27</f>
        <v>213979</v>
      </c>
      <c r="K27" s="805"/>
      <c r="L27" s="806">
        <v>213979</v>
      </c>
      <c r="M27" s="806"/>
      <c r="N27" s="967">
        <f>204964+((H27/H$28)*173858)</f>
        <v>204964</v>
      </c>
    </row>
    <row r="28" spans="1:14" ht="12.75" customHeight="1" thickBot="1">
      <c r="A28" s="802"/>
      <c r="B28" s="1016"/>
      <c r="C28" s="1018">
        <f t="shared" si="0"/>
        <v>36</v>
      </c>
      <c r="D28" s="1017">
        <f>SUM(D12:D27)</f>
        <v>2030051</v>
      </c>
      <c r="E28" s="1017"/>
      <c r="F28" s="1019">
        <f>SUM(F12:F27)</f>
        <v>2342958</v>
      </c>
      <c r="G28" s="1221"/>
      <c r="H28" s="1019">
        <f>SUM(H12:H27)</f>
        <v>313131</v>
      </c>
      <c r="I28" s="1221"/>
      <c r="J28" s="1019">
        <f>SUM(J12:J27)</f>
        <v>2656089</v>
      </c>
      <c r="K28" s="1018"/>
      <c r="L28" s="1019">
        <f>SUM(L19:L27)</f>
        <v>2656089</v>
      </c>
      <c r="M28" s="1019"/>
      <c r="N28" s="1017">
        <f>SUM(N12:N27)</f>
        <v>2546713</v>
      </c>
    </row>
    <row r="29" spans="1:13" ht="12.75" customHeight="1">
      <c r="A29" s="795"/>
      <c r="B29" s="779"/>
      <c r="C29" s="779"/>
      <c r="D29" s="992"/>
      <c r="E29" s="992"/>
      <c r="F29" s="992"/>
      <c r="G29" s="1020"/>
      <c r="H29" s="992"/>
      <c r="I29" s="1020"/>
      <c r="J29" s="992"/>
      <c r="K29" s="1020"/>
      <c r="L29" s="992"/>
      <c r="M29" s="992"/>
    </row>
    <row r="30" spans="1:13" ht="12.75" customHeight="1">
      <c r="A30" s="795"/>
      <c r="B30" s="779" t="s">
        <v>1123</v>
      </c>
      <c r="C30" s="779"/>
      <c r="D30" s="800"/>
      <c r="E30" s="800"/>
      <c r="F30" s="800"/>
      <c r="G30" s="984"/>
      <c r="H30" s="800"/>
      <c r="I30" s="984"/>
      <c r="J30" s="800"/>
      <c r="K30" s="984"/>
      <c r="L30" s="800"/>
      <c r="M30" s="800"/>
    </row>
    <row r="31" spans="1:14" ht="12.75" customHeight="1">
      <c r="A31" s="802"/>
      <c r="B31" s="792" t="s">
        <v>1266</v>
      </c>
      <c r="C31" s="971">
        <f>'S28-2  Analyse charges (2)'!C28+1</f>
        <v>37</v>
      </c>
      <c r="D31" s="967"/>
      <c r="E31" s="967"/>
      <c r="F31" s="794"/>
      <c r="H31" s="794"/>
      <c r="J31" s="794"/>
      <c r="K31" s="971"/>
      <c r="L31" s="794"/>
      <c r="M31" s="794"/>
      <c r="N31" s="967"/>
    </row>
    <row r="32" spans="1:14" ht="12.75" customHeight="1">
      <c r="A32" s="802"/>
      <c r="B32" s="792" t="s">
        <v>708</v>
      </c>
      <c r="C32" s="971">
        <f>C31+1</f>
        <v>38</v>
      </c>
      <c r="D32" s="967"/>
      <c r="E32" s="967"/>
      <c r="F32" s="794"/>
      <c r="H32" s="794"/>
      <c r="J32" s="794"/>
      <c r="K32" s="971"/>
      <c r="L32" s="794"/>
      <c r="M32" s="794"/>
      <c r="N32" s="967"/>
    </row>
    <row r="33" spans="1:14" ht="12.75" customHeight="1">
      <c r="A33" s="802"/>
      <c r="B33" s="803" t="s">
        <v>680</v>
      </c>
      <c r="C33" s="805">
        <f>C32+1</f>
        <v>39</v>
      </c>
      <c r="D33" s="966"/>
      <c r="E33" s="966"/>
      <c r="F33" s="806"/>
      <c r="G33" s="1218"/>
      <c r="H33" s="806"/>
      <c r="I33" s="1218"/>
      <c r="J33" s="806"/>
      <c r="K33" s="805"/>
      <c r="L33" s="806"/>
      <c r="M33" s="806"/>
      <c r="N33" s="966"/>
    </row>
    <row r="34" spans="1:14" ht="12.75" customHeight="1" thickBot="1">
      <c r="A34" s="802"/>
      <c r="B34" s="1021"/>
      <c r="C34" s="1018">
        <f>C33+1</f>
        <v>40</v>
      </c>
      <c r="D34" s="1017">
        <f>SUM(D31:D33)</f>
        <v>0</v>
      </c>
      <c r="E34" s="1017"/>
      <c r="F34" s="1019">
        <f>SUM(F31:F33)</f>
        <v>0</v>
      </c>
      <c r="G34" s="1221"/>
      <c r="H34" s="1019">
        <f>SUM(H31:H33)</f>
        <v>0</v>
      </c>
      <c r="I34" s="1221"/>
      <c r="J34" s="1019"/>
      <c r="K34" s="1018"/>
      <c r="L34" s="1019"/>
      <c r="M34" s="1019"/>
      <c r="N34" s="1017"/>
    </row>
    <row r="35" spans="1:14" ht="12.75" customHeight="1">
      <c r="A35" s="795"/>
      <c r="B35" s="783"/>
      <c r="C35" s="786"/>
      <c r="D35" s="967"/>
      <c r="E35" s="967"/>
      <c r="F35" s="787"/>
      <c r="G35" s="880"/>
      <c r="H35" s="787"/>
      <c r="I35" s="880"/>
      <c r="J35" s="787"/>
      <c r="K35" s="786"/>
      <c r="L35" s="787"/>
      <c r="M35" s="787"/>
      <c r="N35" s="967"/>
    </row>
    <row r="36" spans="1:14" ht="12.75" customHeight="1">
      <c r="A36" s="795"/>
      <c r="B36" s="779" t="s">
        <v>1310</v>
      </c>
      <c r="C36" s="971"/>
      <c r="D36" s="1022"/>
      <c r="E36" s="1022"/>
      <c r="F36" s="794"/>
      <c r="H36" s="794"/>
      <c r="J36" s="794"/>
      <c r="K36" s="971"/>
      <c r="L36" s="794"/>
      <c r="M36" s="794"/>
      <c r="N36" s="967"/>
    </row>
    <row r="37" spans="1:14" ht="12.75" customHeight="1">
      <c r="A37" s="795"/>
      <c r="B37" s="779" t="s">
        <v>1311</v>
      </c>
      <c r="C37" s="971"/>
      <c r="D37" s="1022"/>
      <c r="E37" s="1022"/>
      <c r="F37" s="794"/>
      <c r="H37" s="794"/>
      <c r="J37" s="794"/>
      <c r="K37" s="971"/>
      <c r="L37" s="794"/>
      <c r="M37" s="794"/>
      <c r="N37" s="967"/>
    </row>
    <row r="38" spans="1:14" ht="12.75" customHeight="1">
      <c r="A38" s="802"/>
      <c r="B38" s="792" t="s">
        <v>1267</v>
      </c>
      <c r="C38" s="971">
        <f>C34+1</f>
        <v>41</v>
      </c>
      <c r="D38" s="967">
        <v>255982</v>
      </c>
      <c r="E38" s="967"/>
      <c r="F38" s="794">
        <v>349925</v>
      </c>
      <c r="H38" s="794">
        <v>22876</v>
      </c>
      <c r="J38" s="794">
        <f>F38+H38</f>
        <v>372801</v>
      </c>
      <c r="K38" s="971"/>
      <c r="L38" s="794">
        <v>416513</v>
      </c>
      <c r="M38" s="794"/>
      <c r="N38" s="967">
        <f>369147+((H38/H$47)*22961)</f>
        <v>392108</v>
      </c>
    </row>
    <row r="39" spans="1:14" ht="12.75" customHeight="1">
      <c r="A39" s="795"/>
      <c r="B39" s="792" t="s">
        <v>1268</v>
      </c>
      <c r="C39" s="991"/>
      <c r="D39" s="967"/>
      <c r="E39" s="967"/>
      <c r="F39" s="794"/>
      <c r="H39" s="794"/>
      <c r="J39" s="794"/>
      <c r="K39" s="971"/>
      <c r="L39" s="794"/>
      <c r="M39" s="794"/>
      <c r="N39" s="967"/>
    </row>
    <row r="40" spans="1:14" ht="12.75" customHeight="1">
      <c r="A40" s="802"/>
      <c r="B40" s="792" t="s">
        <v>1306</v>
      </c>
      <c r="C40" s="971">
        <f>C38+1</f>
        <v>42</v>
      </c>
      <c r="D40" s="967"/>
      <c r="E40" s="967"/>
      <c r="F40" s="794"/>
      <c r="H40" s="794"/>
      <c r="J40" s="794"/>
      <c r="K40" s="971"/>
      <c r="L40" s="794"/>
      <c r="M40" s="794"/>
      <c r="N40" s="967"/>
    </row>
    <row r="41" spans="1:14" ht="12.75" customHeight="1">
      <c r="A41" s="802"/>
      <c r="B41" s="792" t="s">
        <v>1307</v>
      </c>
      <c r="C41" s="971">
        <f>C40+1</f>
        <v>43</v>
      </c>
      <c r="D41" s="967">
        <v>32654</v>
      </c>
      <c r="E41" s="967"/>
      <c r="F41" s="794">
        <v>31065</v>
      </c>
      <c r="H41" s="794"/>
      <c r="J41" s="794">
        <f>F41+H41</f>
        <v>31065</v>
      </c>
      <c r="K41" s="971"/>
      <c r="L41" s="794">
        <v>31065</v>
      </c>
      <c r="M41" s="794"/>
      <c r="N41" s="967">
        <f>28161+((H41/H$47)*22961)</f>
        <v>28161</v>
      </c>
    </row>
    <row r="42" spans="1:14" ht="12.75" customHeight="1">
      <c r="A42" s="795"/>
      <c r="B42" s="792" t="s">
        <v>1269</v>
      </c>
      <c r="C42" s="971"/>
      <c r="D42" s="967"/>
      <c r="E42" s="967"/>
      <c r="F42" s="794"/>
      <c r="H42" s="794"/>
      <c r="J42" s="794"/>
      <c r="K42" s="971"/>
      <c r="L42" s="794"/>
      <c r="M42" s="794"/>
      <c r="N42" s="967"/>
    </row>
    <row r="43" spans="1:14" ht="12.75" customHeight="1">
      <c r="A43" s="802"/>
      <c r="B43" s="792" t="s">
        <v>1308</v>
      </c>
      <c r="C43" s="971">
        <f>C41+1</f>
        <v>44</v>
      </c>
      <c r="D43" s="967">
        <f>363858+389559</f>
        <v>753417</v>
      </c>
      <c r="E43" s="967"/>
      <c r="F43" s="794">
        <v>672737</v>
      </c>
      <c r="H43" s="794"/>
      <c r="J43" s="794">
        <f>F43+H43</f>
        <v>672737</v>
      </c>
      <c r="K43" s="971"/>
      <c r="L43" s="794">
        <v>1198598</v>
      </c>
      <c r="M43" s="794"/>
      <c r="N43" s="967">
        <f>825267+75586+((H43/H$47)*22961)</f>
        <v>900853</v>
      </c>
    </row>
    <row r="44" spans="1:14" ht="12.75" customHeight="1">
      <c r="A44" s="802"/>
      <c r="B44" s="792" t="s">
        <v>1309</v>
      </c>
      <c r="C44" s="971">
        <f>C43+1</f>
        <v>45</v>
      </c>
      <c r="D44" s="967"/>
      <c r="E44" s="967"/>
      <c r="F44" s="794">
        <v>44071</v>
      </c>
      <c r="H44" s="794"/>
      <c r="J44" s="794">
        <f>F44+H44</f>
        <v>44071</v>
      </c>
      <c r="K44" s="971"/>
      <c r="L44" s="794">
        <v>44071</v>
      </c>
      <c r="M44" s="794"/>
      <c r="N44" s="967">
        <f>30260+((H44/H$47)*22961)</f>
        <v>30260</v>
      </c>
    </row>
    <row r="45" spans="1:14" ht="12.75" customHeight="1">
      <c r="A45" s="802"/>
      <c r="B45" s="792" t="s">
        <v>942</v>
      </c>
      <c r="C45" s="971">
        <f>C44+1</f>
        <v>46</v>
      </c>
      <c r="D45" s="967"/>
      <c r="E45" s="967"/>
      <c r="F45" s="794"/>
      <c r="H45" s="794"/>
      <c r="J45" s="794"/>
      <c r="K45" s="971"/>
      <c r="L45" s="794"/>
      <c r="M45" s="794"/>
      <c r="N45" s="967"/>
    </row>
    <row r="46" spans="1:14" ht="12.75" customHeight="1">
      <c r="A46" s="802"/>
      <c r="B46" s="803" t="s">
        <v>680</v>
      </c>
      <c r="C46" s="805">
        <f>C45+1</f>
        <v>47</v>
      </c>
      <c r="D46" s="966">
        <v>93016</v>
      </c>
      <c r="E46" s="966"/>
      <c r="F46" s="806">
        <v>204221</v>
      </c>
      <c r="G46" s="1218"/>
      <c r="H46" s="806"/>
      <c r="I46" s="1218"/>
      <c r="J46" s="806">
        <f>F46+H46</f>
        <v>204221</v>
      </c>
      <c r="K46" s="805"/>
      <c r="L46" s="806">
        <v>204221</v>
      </c>
      <c r="M46" s="806"/>
      <c r="N46" s="967">
        <f>256050+((H46/H$47)*22961)</f>
        <v>256050</v>
      </c>
    </row>
    <row r="47" spans="1:14" ht="12.75" customHeight="1" thickBot="1">
      <c r="A47" s="795"/>
      <c r="B47" s="1016"/>
      <c r="C47" s="1018">
        <f>C46+1</f>
        <v>48</v>
      </c>
      <c r="D47" s="1017">
        <f>SUM(D38:D46)</f>
        <v>1135069</v>
      </c>
      <c r="E47" s="1017"/>
      <c r="F47" s="1019">
        <f>SUM(F38:F46)</f>
        <v>1302019</v>
      </c>
      <c r="G47" s="1221"/>
      <c r="H47" s="1019">
        <f>SUM(H38:H46)</f>
        <v>22876</v>
      </c>
      <c r="I47" s="1221"/>
      <c r="J47" s="1019">
        <f>SUM(J38:J46)</f>
        <v>1324895</v>
      </c>
      <c r="K47" s="1018"/>
      <c r="L47" s="1019">
        <f>SUM(L38:L46)</f>
        <v>1894468</v>
      </c>
      <c r="M47" s="1019"/>
      <c r="N47" s="1017">
        <f>SUM(N38:N46)</f>
        <v>1607432</v>
      </c>
    </row>
    <row r="48" ht="12.75">
      <c r="B48" s="799"/>
    </row>
  </sheetData>
  <sheetProtection/>
  <mergeCells count="6">
    <mergeCell ref="F6:J6"/>
    <mergeCell ref="A1:A3"/>
    <mergeCell ref="D5:J5"/>
    <mergeCell ref="L5:N5"/>
    <mergeCell ref="B2:N2"/>
    <mergeCell ref="B3:N3"/>
  </mergeCells>
  <printOptions/>
  <pageMargins left="0.3937007874015748" right="0.3937007874015748" top="0.5905511811023623" bottom="0.3937007874015748" header="0.3937007874015748" footer="0.3937007874015748"/>
  <pageSetup horizontalDpi="600" verticalDpi="600" orientation="landscape" scale="88" r:id="rId1"/>
  <headerFooter alignWithMargins="0">
    <oddHeader>&amp;L&amp;9Organisme ________________________________________&amp;R&amp;9Code géographique ____________</oddHeader>
  </headerFooter>
</worksheet>
</file>

<file path=xl/worksheets/sheet41.xml><?xml version="1.0" encoding="utf-8"?>
<worksheet xmlns="http://schemas.openxmlformats.org/spreadsheetml/2006/main" xmlns:r="http://schemas.openxmlformats.org/officeDocument/2006/relationships">
  <sheetPr codeName="Feuil74"/>
  <dimension ref="A1:AB44"/>
  <sheetViews>
    <sheetView showZeros="0" zoomScalePageLayoutView="0" workbookViewId="0" topLeftCell="A20">
      <selection activeCell="D42" sqref="D42"/>
    </sheetView>
  </sheetViews>
  <sheetFormatPr defaultColWidth="11.421875" defaultRowHeight="12.75"/>
  <cols>
    <col min="1" max="1" width="2.57421875" style="772" customWidth="1"/>
    <col min="2" max="2" width="38.7109375" style="772" customWidth="1"/>
    <col min="3" max="3" width="2.8515625" style="772" customWidth="1"/>
    <col min="4" max="4" width="16.28125" style="772" customWidth="1"/>
    <col min="5" max="5" width="1.7109375" style="772" customWidth="1"/>
    <col min="6" max="6" width="15.7109375" style="772" customWidth="1"/>
    <col min="7" max="7" width="1.7109375" style="975" customWidth="1"/>
    <col min="8" max="8" width="15.7109375" style="772" customWidth="1"/>
    <col min="9" max="9" width="1.7109375" style="975" customWidth="1"/>
    <col min="10" max="10" width="15.7109375" style="772" customWidth="1"/>
    <col min="11" max="11" width="1.7109375" style="975" customWidth="1"/>
    <col min="12" max="12" width="15.7109375" style="772" customWidth="1"/>
    <col min="13" max="13" width="1.7109375" style="772" customWidth="1"/>
    <col min="14" max="14" width="15.7109375" style="772" customWidth="1"/>
    <col min="15" max="16384" width="11.421875" style="772" customWidth="1"/>
  </cols>
  <sheetData>
    <row r="1" spans="1:2" ht="12.75">
      <c r="A1" s="1795" t="s">
        <v>556</v>
      </c>
      <c r="B1" s="143"/>
    </row>
    <row r="2" spans="1:14" ht="12.75" customHeight="1">
      <c r="A2" s="1795"/>
      <c r="B2" s="1793" t="s">
        <v>131</v>
      </c>
      <c r="C2" s="1793"/>
      <c r="D2" s="1793"/>
      <c r="E2" s="1793"/>
      <c r="F2" s="1793"/>
      <c r="G2" s="1793"/>
      <c r="H2" s="1793"/>
      <c r="I2" s="1793"/>
      <c r="J2" s="1793"/>
      <c r="K2" s="1793"/>
      <c r="L2" s="1793"/>
      <c r="M2" s="1793"/>
      <c r="N2" s="1793"/>
    </row>
    <row r="3" spans="1:14" ht="12.75" customHeight="1">
      <c r="A3" s="1795"/>
      <c r="B3" s="1793" t="s">
        <v>1047</v>
      </c>
      <c r="C3" s="1793"/>
      <c r="D3" s="1793"/>
      <c r="E3" s="1793"/>
      <c r="F3" s="1793"/>
      <c r="G3" s="1793"/>
      <c r="H3" s="1793"/>
      <c r="I3" s="1793"/>
      <c r="J3" s="1793"/>
      <c r="K3" s="1793"/>
      <c r="L3" s="1793"/>
      <c r="M3" s="1793"/>
      <c r="N3" s="1793"/>
    </row>
    <row r="4" spans="2:13" ht="12.75" customHeight="1">
      <c r="B4" s="774"/>
      <c r="C4" s="774"/>
      <c r="D4" s="774"/>
      <c r="E4" s="774"/>
      <c r="F4" s="774"/>
      <c r="G4" s="985"/>
      <c r="H4" s="774"/>
      <c r="I4" s="985"/>
      <c r="J4" s="774"/>
      <c r="K4" s="985"/>
      <c r="L4" s="774"/>
      <c r="M4" s="774"/>
    </row>
    <row r="5" spans="2:14" ht="12" customHeight="1">
      <c r="B5" s="792"/>
      <c r="C5" s="792"/>
      <c r="D5" s="1794" t="s">
        <v>178</v>
      </c>
      <c r="E5" s="1794"/>
      <c r="F5" s="1794"/>
      <c r="G5" s="1794"/>
      <c r="H5" s="1794"/>
      <c r="I5" s="1794"/>
      <c r="J5" s="1794"/>
      <c r="K5" s="799"/>
      <c r="L5" s="1794" t="s">
        <v>179</v>
      </c>
      <c r="M5" s="1794"/>
      <c r="N5" s="1794"/>
    </row>
    <row r="6" spans="2:14" ht="13.5" customHeight="1">
      <c r="B6" s="799"/>
      <c r="C6" s="799"/>
      <c r="D6" s="1508" t="s">
        <v>809</v>
      </c>
      <c r="E6" s="1252"/>
      <c r="F6" s="1796" t="s">
        <v>467</v>
      </c>
      <c r="G6" s="1796"/>
      <c r="H6" s="1796"/>
      <c r="I6" s="1796"/>
      <c r="J6" s="1796"/>
      <c r="K6" s="792"/>
      <c r="L6" s="774" t="s">
        <v>1050</v>
      </c>
      <c r="M6" s="774"/>
      <c r="N6" s="762" t="s">
        <v>1050</v>
      </c>
    </row>
    <row r="7" spans="2:14" ht="13.5" customHeight="1">
      <c r="B7" s="792"/>
      <c r="C7" s="792"/>
      <c r="D7" s="774" t="s">
        <v>544</v>
      </c>
      <c r="E7" s="853"/>
      <c r="F7" s="774" t="s">
        <v>544</v>
      </c>
      <c r="G7" s="774"/>
      <c r="H7" s="774" t="s">
        <v>808</v>
      </c>
      <c r="I7" s="774"/>
      <c r="J7" s="774" t="s">
        <v>46</v>
      </c>
      <c r="K7" s="792"/>
      <c r="L7" s="1495">
        <v>2009</v>
      </c>
      <c r="M7" s="774"/>
      <c r="N7" s="1495">
        <v>2008</v>
      </c>
    </row>
    <row r="8" spans="2:14" ht="14.25" customHeight="1" thickBot="1">
      <c r="B8" s="808"/>
      <c r="C8" s="808"/>
      <c r="D8" s="778" t="s">
        <v>545</v>
      </c>
      <c r="E8" s="1254"/>
      <c r="F8" s="778" t="s">
        <v>545</v>
      </c>
      <c r="G8" s="778"/>
      <c r="H8" s="778" t="s">
        <v>226</v>
      </c>
      <c r="I8" s="778"/>
      <c r="J8" s="778"/>
      <c r="K8" s="808"/>
      <c r="L8" s="1496"/>
      <c r="M8" s="778"/>
      <c r="N8" s="1496"/>
    </row>
    <row r="9" spans="1:13" ht="12.75" customHeight="1">
      <c r="A9" s="795"/>
      <c r="B9" s="779"/>
      <c r="C9" s="779"/>
      <c r="D9" s="992"/>
      <c r="E9" s="992"/>
      <c r="F9" s="992"/>
      <c r="G9" s="1020"/>
      <c r="H9" s="992"/>
      <c r="I9" s="1020"/>
      <c r="J9" s="992"/>
      <c r="K9" s="1020"/>
      <c r="L9" s="992"/>
      <c r="M9" s="992"/>
    </row>
    <row r="10" spans="1:14" ht="12.75" customHeight="1">
      <c r="A10" s="795"/>
      <c r="B10" s="779" t="s">
        <v>561</v>
      </c>
      <c r="C10" s="971"/>
      <c r="D10" s="967"/>
      <c r="E10" s="967"/>
      <c r="F10" s="794"/>
      <c r="H10" s="794"/>
      <c r="J10" s="794"/>
      <c r="K10" s="971"/>
      <c r="L10" s="794"/>
      <c r="M10" s="794"/>
      <c r="N10" s="967"/>
    </row>
    <row r="11" spans="1:14" ht="12.75" customHeight="1">
      <c r="A11" s="795"/>
      <c r="B11" s="792" t="s">
        <v>712</v>
      </c>
      <c r="C11" s="971"/>
      <c r="D11" s="967"/>
      <c r="E11" s="967"/>
      <c r="F11" s="794"/>
      <c r="H11" s="794"/>
      <c r="J11" s="794"/>
      <c r="K11" s="971"/>
      <c r="L11" s="794"/>
      <c r="M11" s="794"/>
      <c r="N11" s="967"/>
    </row>
    <row r="12" spans="1:14" ht="12.75" customHeight="1">
      <c r="A12" s="802"/>
      <c r="B12" s="792" t="s">
        <v>1313</v>
      </c>
      <c r="C12" s="971">
        <f>'S28-2  Analyse charges (2)'!C47+1</f>
        <v>49</v>
      </c>
      <c r="D12" s="967"/>
      <c r="E12" s="967"/>
      <c r="F12" s="794"/>
      <c r="H12" s="794"/>
      <c r="J12" s="794"/>
      <c r="K12" s="971"/>
      <c r="L12" s="794"/>
      <c r="M12" s="794"/>
      <c r="N12" s="967"/>
    </row>
    <row r="13" spans="1:14" ht="12.75" customHeight="1">
      <c r="A13" s="802"/>
      <c r="B13" s="792" t="s">
        <v>1314</v>
      </c>
      <c r="C13" s="971">
        <f aca="true" t="shared" si="0" ref="C13:C19">C12+1</f>
        <v>50</v>
      </c>
      <c r="D13" s="967"/>
      <c r="E13" s="967"/>
      <c r="F13" s="794"/>
      <c r="H13" s="794"/>
      <c r="J13" s="794"/>
      <c r="K13" s="971"/>
      <c r="L13" s="794"/>
      <c r="M13" s="794"/>
      <c r="N13" s="967"/>
    </row>
    <row r="14" spans="1:14" ht="12.75" customHeight="1">
      <c r="A14" s="802"/>
      <c r="B14" s="792" t="s">
        <v>1315</v>
      </c>
      <c r="C14" s="971">
        <f t="shared" si="0"/>
        <v>51</v>
      </c>
      <c r="D14" s="967"/>
      <c r="E14" s="967"/>
      <c r="F14" s="794"/>
      <c r="H14" s="794"/>
      <c r="J14" s="794"/>
      <c r="K14" s="971"/>
      <c r="L14" s="794"/>
      <c r="M14" s="794"/>
      <c r="N14" s="967"/>
    </row>
    <row r="15" spans="1:14" ht="12.75" customHeight="1">
      <c r="A15" s="802"/>
      <c r="B15" s="792" t="s">
        <v>264</v>
      </c>
      <c r="C15" s="971">
        <f t="shared" si="0"/>
        <v>52</v>
      </c>
      <c r="D15" s="967">
        <v>93650</v>
      </c>
      <c r="E15" s="967"/>
      <c r="F15" s="794">
        <v>91982</v>
      </c>
      <c r="H15" s="794">
        <v>241005</v>
      </c>
      <c r="J15" s="794">
        <f>F15+H15</f>
        <v>332987</v>
      </c>
      <c r="K15" s="971"/>
      <c r="L15" s="794">
        <v>332987</v>
      </c>
      <c r="M15" s="794"/>
      <c r="N15" s="967">
        <f>131510-21966+((H15/H$28)*239393)</f>
        <v>348937</v>
      </c>
    </row>
    <row r="16" spans="1:14" ht="12.75" customHeight="1">
      <c r="A16" s="802"/>
      <c r="B16" s="792" t="s">
        <v>1316</v>
      </c>
      <c r="C16" s="971">
        <f t="shared" si="0"/>
        <v>53</v>
      </c>
      <c r="D16" s="967"/>
      <c r="E16" s="967"/>
      <c r="F16" s="794"/>
      <c r="H16" s="794"/>
      <c r="J16" s="794"/>
      <c r="K16" s="971"/>
      <c r="L16" s="794"/>
      <c r="M16" s="794"/>
      <c r="N16" s="967"/>
    </row>
    <row r="17" spans="1:14" ht="12.75" customHeight="1">
      <c r="A17" s="802"/>
      <c r="B17" s="792" t="s">
        <v>1317</v>
      </c>
      <c r="C17" s="971">
        <f t="shared" si="0"/>
        <v>54</v>
      </c>
      <c r="D17" s="967"/>
      <c r="E17" s="967"/>
      <c r="F17" s="794"/>
      <c r="H17" s="794"/>
      <c r="J17" s="794"/>
      <c r="K17" s="971"/>
      <c r="L17" s="794"/>
      <c r="M17" s="794"/>
      <c r="N17" s="967"/>
    </row>
    <row r="18" spans="1:14" ht="12.75" customHeight="1">
      <c r="A18" s="802"/>
      <c r="B18" s="803" t="s">
        <v>942</v>
      </c>
      <c r="C18" s="805">
        <f t="shared" si="0"/>
        <v>55</v>
      </c>
      <c r="D18" s="966"/>
      <c r="E18" s="966"/>
      <c r="F18" s="806"/>
      <c r="G18" s="1218"/>
      <c r="H18" s="806"/>
      <c r="I18" s="1218"/>
      <c r="J18" s="806"/>
      <c r="K18" s="805"/>
      <c r="L18" s="806"/>
      <c r="M18" s="806"/>
      <c r="N18" s="966"/>
    </row>
    <row r="19" spans="1:14" ht="12.75" customHeight="1">
      <c r="A19" s="802"/>
      <c r="B19" s="999"/>
      <c r="C19" s="1001">
        <f t="shared" si="0"/>
        <v>56</v>
      </c>
      <c r="D19" s="1000">
        <f>SUM(D12:D18)</f>
        <v>93650</v>
      </c>
      <c r="E19" s="966"/>
      <c r="F19" s="1002">
        <f>SUM(F12:F18)</f>
        <v>91982</v>
      </c>
      <c r="G19" s="1218"/>
      <c r="H19" s="1002">
        <f>SUM(H12:H18)</f>
        <v>241005</v>
      </c>
      <c r="I19" s="1218"/>
      <c r="J19" s="1002">
        <f>SUM(J12:J18)</f>
        <v>332987</v>
      </c>
      <c r="K19" s="1001"/>
      <c r="L19" s="1002">
        <f>SUM(L15:L18)</f>
        <v>332987</v>
      </c>
      <c r="M19" s="1002"/>
      <c r="N19" s="1000">
        <f>SUM(N12:N18)</f>
        <v>348937</v>
      </c>
    </row>
    <row r="20" spans="1:14" ht="12.75" customHeight="1">
      <c r="A20" s="795"/>
      <c r="B20" s="792" t="s">
        <v>713</v>
      </c>
      <c r="C20" s="786"/>
      <c r="D20" s="967"/>
      <c r="E20" s="967"/>
      <c r="F20" s="787"/>
      <c r="H20" s="787"/>
      <c r="J20" s="787"/>
      <c r="K20" s="786"/>
      <c r="L20" s="787"/>
      <c r="M20" s="787"/>
      <c r="N20" s="967"/>
    </row>
    <row r="21" spans="1:14" ht="12.75" customHeight="1">
      <c r="A21" s="802"/>
      <c r="B21" s="792" t="s">
        <v>1313</v>
      </c>
      <c r="C21" s="971">
        <f>C19+1</f>
        <v>57</v>
      </c>
      <c r="D21" s="967"/>
      <c r="E21" s="967"/>
      <c r="F21" s="794"/>
      <c r="H21" s="794"/>
      <c r="J21" s="794"/>
      <c r="K21" s="971"/>
      <c r="L21" s="794"/>
      <c r="M21" s="794"/>
      <c r="N21" s="967"/>
    </row>
    <row r="22" spans="1:14" ht="12.75" customHeight="1">
      <c r="A22" s="802"/>
      <c r="B22" s="792" t="s">
        <v>714</v>
      </c>
      <c r="C22" s="971">
        <f>C21+1</f>
        <v>58</v>
      </c>
      <c r="D22" s="967"/>
      <c r="E22" s="967"/>
      <c r="F22" s="787"/>
      <c r="H22" s="787"/>
      <c r="J22" s="787"/>
      <c r="K22" s="971"/>
      <c r="L22" s="787"/>
      <c r="M22" s="787"/>
      <c r="N22" s="967"/>
    </row>
    <row r="23" spans="1:14" ht="12.75" customHeight="1">
      <c r="A23" s="795"/>
      <c r="B23" s="792" t="s">
        <v>1318</v>
      </c>
      <c r="C23" s="971"/>
      <c r="D23" s="967"/>
      <c r="E23" s="967"/>
      <c r="F23" s="787"/>
      <c r="H23" s="787"/>
      <c r="J23" s="787"/>
      <c r="K23" s="971"/>
      <c r="L23" s="787"/>
      <c r="M23" s="787"/>
      <c r="N23" s="967"/>
    </row>
    <row r="24" spans="1:14" ht="12.75" customHeight="1">
      <c r="A24" s="802"/>
      <c r="B24" s="792" t="s">
        <v>1319</v>
      </c>
      <c r="C24" s="971">
        <f>C22+1</f>
        <v>59</v>
      </c>
      <c r="D24" s="967"/>
      <c r="E24" s="967"/>
      <c r="F24" s="787"/>
      <c r="H24" s="787"/>
      <c r="J24" s="787"/>
      <c r="K24" s="971"/>
      <c r="L24" s="787"/>
      <c r="M24" s="787"/>
      <c r="N24" s="967"/>
    </row>
    <row r="25" spans="1:14" ht="12.75" customHeight="1">
      <c r="A25" s="802"/>
      <c r="B25" s="792" t="s">
        <v>1320</v>
      </c>
      <c r="C25" s="971">
        <f>C24+1</f>
        <v>60</v>
      </c>
      <c r="D25" s="967"/>
      <c r="E25" s="967"/>
      <c r="F25" s="787"/>
      <c r="H25" s="787"/>
      <c r="J25" s="787"/>
      <c r="K25" s="971"/>
      <c r="L25" s="787"/>
      <c r="M25" s="787"/>
      <c r="N25" s="967"/>
    </row>
    <row r="26" spans="1:14" ht="12.75" customHeight="1">
      <c r="A26" s="802"/>
      <c r="B26" s="803" t="s">
        <v>942</v>
      </c>
      <c r="C26" s="805">
        <f>C25+1</f>
        <v>61</v>
      </c>
      <c r="D26" s="966">
        <v>50895</v>
      </c>
      <c r="E26" s="966"/>
      <c r="F26" s="806">
        <v>53664</v>
      </c>
      <c r="G26" s="1218"/>
      <c r="H26" s="806"/>
      <c r="I26" s="1218"/>
      <c r="J26" s="806">
        <f>F26+H26</f>
        <v>53664</v>
      </c>
      <c r="K26" s="805"/>
      <c r="L26" s="806">
        <v>53664</v>
      </c>
      <c r="M26" s="806"/>
      <c r="N26" s="966">
        <f>49921+((H26/H$28)*239393)</f>
        <v>49921</v>
      </c>
    </row>
    <row r="27" spans="1:14" ht="12.75" customHeight="1">
      <c r="A27" s="802"/>
      <c r="B27" s="803"/>
      <c r="C27" s="805">
        <f>C26+1</f>
        <v>62</v>
      </c>
      <c r="D27" s="966">
        <f>SUM(D21:D26)</f>
        <v>50895</v>
      </c>
      <c r="E27" s="966"/>
      <c r="F27" s="806">
        <f>SUM(F21:F26)</f>
        <v>53664</v>
      </c>
      <c r="G27" s="1218"/>
      <c r="H27" s="806">
        <f>SUM(H21:H26)</f>
        <v>0</v>
      </c>
      <c r="I27" s="1218"/>
      <c r="J27" s="806">
        <f>SUM(J21:J26)</f>
        <v>53664</v>
      </c>
      <c r="K27" s="805"/>
      <c r="L27" s="806">
        <f>SUM(L21:L26)</f>
        <v>53664</v>
      </c>
      <c r="M27" s="806"/>
      <c r="N27" s="806">
        <f>SUM(N21:N26)</f>
        <v>49921</v>
      </c>
    </row>
    <row r="28" spans="1:14" ht="12.75" customHeight="1" thickBot="1">
      <c r="A28" s="802"/>
      <c r="B28" s="1016"/>
      <c r="C28" s="1018">
        <f>C27+1</f>
        <v>63</v>
      </c>
      <c r="D28" s="1017">
        <f>D19+D27</f>
        <v>144545</v>
      </c>
      <c r="E28" s="1017"/>
      <c r="F28" s="1017">
        <f>F19+F27</f>
        <v>145646</v>
      </c>
      <c r="G28" s="1221"/>
      <c r="H28" s="1017">
        <f>H19+H27</f>
        <v>241005</v>
      </c>
      <c r="I28" s="1221"/>
      <c r="J28" s="1017">
        <f>J19+J27</f>
        <v>386651</v>
      </c>
      <c r="K28" s="1018"/>
      <c r="L28" s="1017">
        <f>L19+L27</f>
        <v>386651</v>
      </c>
      <c r="M28" s="1017"/>
      <c r="N28" s="1017">
        <f>N19+N27</f>
        <v>398858</v>
      </c>
    </row>
    <row r="29" spans="1:14" ht="12.75" customHeight="1">
      <c r="A29" s="795"/>
      <c r="B29" s="793"/>
      <c r="C29" s="786"/>
      <c r="D29" s="967"/>
      <c r="E29" s="967"/>
      <c r="F29" s="787"/>
      <c r="H29" s="787"/>
      <c r="J29" s="787"/>
      <c r="K29" s="786"/>
      <c r="L29" s="787"/>
      <c r="M29" s="787"/>
      <c r="N29" s="967"/>
    </row>
    <row r="30" spans="1:14" ht="12.75" customHeight="1" thickBot="1">
      <c r="A30" s="802"/>
      <c r="B30" s="777" t="s">
        <v>959</v>
      </c>
      <c r="C30" s="810">
        <f>C28+1</f>
        <v>64</v>
      </c>
      <c r="D30" s="970"/>
      <c r="E30" s="970"/>
      <c r="F30" s="969"/>
      <c r="G30" s="1219"/>
      <c r="H30" s="969"/>
      <c r="I30" s="1219"/>
      <c r="J30" s="969"/>
      <c r="K30" s="810"/>
      <c r="L30" s="969"/>
      <c r="M30" s="969"/>
      <c r="N30" s="970"/>
    </row>
    <row r="31" spans="1:14" ht="12.75" customHeight="1">
      <c r="A31" s="795"/>
      <c r="B31" s="779"/>
      <c r="C31" s="786"/>
      <c r="D31" s="967"/>
      <c r="E31" s="967"/>
      <c r="F31" s="787"/>
      <c r="H31" s="787"/>
      <c r="J31" s="787"/>
      <c r="K31" s="786"/>
      <c r="L31" s="787"/>
      <c r="M31" s="787"/>
      <c r="N31" s="967"/>
    </row>
    <row r="32" spans="1:14" ht="12.75" customHeight="1">
      <c r="A32" s="795"/>
      <c r="B32" s="779" t="s">
        <v>960</v>
      </c>
      <c r="C32" s="971"/>
      <c r="D32" s="967"/>
      <c r="E32" s="967"/>
      <c r="F32" s="794"/>
      <c r="H32" s="794"/>
      <c r="J32" s="794"/>
      <c r="K32" s="971"/>
      <c r="L32" s="794"/>
      <c r="M32" s="794"/>
      <c r="N32" s="967"/>
    </row>
    <row r="33" spans="1:14" ht="12.75" customHeight="1">
      <c r="A33" s="795"/>
      <c r="B33" s="792" t="s">
        <v>922</v>
      </c>
      <c r="C33" s="971"/>
      <c r="D33" s="967"/>
      <c r="E33" s="967"/>
      <c r="F33" s="794"/>
      <c r="H33" s="794"/>
      <c r="J33" s="794"/>
      <c r="K33" s="971"/>
      <c r="L33" s="794"/>
      <c r="M33" s="794"/>
      <c r="N33" s="967"/>
    </row>
    <row r="34" spans="1:14" ht="12.75" customHeight="1">
      <c r="A34" s="802"/>
      <c r="B34" s="792" t="s">
        <v>1321</v>
      </c>
      <c r="C34" s="971">
        <f>C30+1</f>
        <v>65</v>
      </c>
      <c r="D34" s="967">
        <v>268585</v>
      </c>
      <c r="E34" s="967"/>
      <c r="F34" s="787">
        <v>361903</v>
      </c>
      <c r="H34" s="1386"/>
      <c r="J34" s="787">
        <v>361903</v>
      </c>
      <c r="K34" s="971"/>
      <c r="L34" s="787">
        <v>362183</v>
      </c>
      <c r="M34" s="787"/>
      <c r="N34" s="967">
        <v>179638</v>
      </c>
    </row>
    <row r="35" spans="1:14" ht="12.75" customHeight="1">
      <c r="A35" s="802"/>
      <c r="B35" s="792" t="s">
        <v>1322</v>
      </c>
      <c r="C35" s="971">
        <f>C34+1</f>
        <v>66</v>
      </c>
      <c r="D35" s="967">
        <v>1000</v>
      </c>
      <c r="E35" s="967"/>
      <c r="F35" s="787"/>
      <c r="H35" s="1386"/>
      <c r="J35" s="787"/>
      <c r="K35" s="971"/>
      <c r="L35" s="787"/>
      <c r="M35" s="787"/>
      <c r="N35" s="967">
        <f>1243-72</f>
        <v>1171</v>
      </c>
    </row>
    <row r="36" spans="1:14" ht="12.75" customHeight="1">
      <c r="A36" s="795"/>
      <c r="B36" s="792" t="s">
        <v>1323</v>
      </c>
      <c r="C36" s="786"/>
      <c r="D36" s="967"/>
      <c r="E36" s="967"/>
      <c r="F36" s="787"/>
      <c r="H36" s="787"/>
      <c r="J36" s="787"/>
      <c r="K36" s="786"/>
      <c r="L36" s="787"/>
      <c r="M36" s="787"/>
      <c r="N36" s="967"/>
    </row>
    <row r="37" spans="1:14" ht="12.75" customHeight="1">
      <c r="A37" s="802"/>
      <c r="B37" s="792" t="s">
        <v>233</v>
      </c>
      <c r="C37" s="786">
        <f>C35+1</f>
        <v>67</v>
      </c>
      <c r="D37" s="967"/>
      <c r="E37" s="967"/>
      <c r="F37" s="787"/>
      <c r="H37" s="1386"/>
      <c r="J37" s="787"/>
      <c r="K37" s="786"/>
      <c r="L37" s="787"/>
      <c r="M37" s="787"/>
      <c r="N37" s="967"/>
    </row>
    <row r="38" spans="1:14" ht="12.75" customHeight="1">
      <c r="A38" s="802"/>
      <c r="B38" s="803" t="s">
        <v>942</v>
      </c>
      <c r="C38" s="805">
        <f>C37+1</f>
        <v>68</v>
      </c>
      <c r="D38" s="966"/>
      <c r="E38" s="966"/>
      <c r="F38" s="806">
        <v>29508</v>
      </c>
      <c r="G38" s="1218"/>
      <c r="H38" s="1387"/>
      <c r="I38" s="1218"/>
      <c r="J38" s="806">
        <v>29508</v>
      </c>
      <c r="K38" s="805"/>
      <c r="L38" s="806">
        <v>29508</v>
      </c>
      <c r="M38" s="806"/>
      <c r="N38" s="966">
        <v>54121</v>
      </c>
    </row>
    <row r="39" spans="1:14" ht="12.75" customHeight="1" thickBot="1">
      <c r="A39" s="802"/>
      <c r="B39" s="1016"/>
      <c r="C39" s="1018">
        <f>C38+1</f>
        <v>69</v>
      </c>
      <c r="D39" s="1017">
        <f>SUM(D34:D38)</f>
        <v>269585</v>
      </c>
      <c r="E39" s="1017"/>
      <c r="F39" s="1019">
        <f>SUM(F34:F38)</f>
        <v>391411</v>
      </c>
      <c r="G39" s="1221"/>
      <c r="H39" s="1388">
        <f>SUM(H34:H38)</f>
        <v>0</v>
      </c>
      <c r="I39" s="1221"/>
      <c r="J39" s="1019">
        <f>SUM(J34:J38)</f>
        <v>391411</v>
      </c>
      <c r="K39" s="1018"/>
      <c r="L39" s="1019">
        <f>SUM(L34:L38)</f>
        <v>391691</v>
      </c>
      <c r="M39" s="1019"/>
      <c r="N39" s="1017">
        <f>SUM(N34:N38)</f>
        <v>234930</v>
      </c>
    </row>
    <row r="40" spans="1:28" s="143" customFormat="1" ht="14.25" customHeight="1">
      <c r="A40" s="374"/>
      <c r="B40" s="62"/>
      <c r="C40" s="306"/>
      <c r="D40" s="594"/>
      <c r="E40" s="251"/>
      <c r="F40" s="589"/>
      <c r="G40" s="306"/>
      <c r="H40" s="126"/>
      <c r="I40" s="306"/>
      <c r="J40" s="126"/>
      <c r="K40" s="251"/>
      <c r="L40" s="548"/>
      <c r="M40" s="306"/>
      <c r="N40" s="126"/>
      <c r="O40" s="251"/>
      <c r="P40" s="548"/>
      <c r="Q40" s="306"/>
      <c r="R40" s="147"/>
      <c r="S40" s="251"/>
      <c r="T40" s="548"/>
      <c r="U40" s="306"/>
      <c r="V40" s="374"/>
      <c r="W40" s="251"/>
      <c r="X40" s="548"/>
      <c r="Y40" s="306"/>
      <c r="Z40" s="608"/>
      <c r="AA40" s="251"/>
      <c r="AB40" s="607"/>
    </row>
    <row r="41" spans="1:14" ht="12.75" customHeight="1" thickBot="1">
      <c r="A41" s="802"/>
      <c r="B41" s="777" t="s">
        <v>810</v>
      </c>
      <c r="C41" s="810">
        <f>C39+1</f>
        <v>70</v>
      </c>
      <c r="D41" s="969">
        <v>501397</v>
      </c>
      <c r="E41" s="1253"/>
      <c r="F41" s="969">
        <v>690894</v>
      </c>
      <c r="G41" s="1258" t="s">
        <v>666</v>
      </c>
      <c r="H41" s="969">
        <v>690894</v>
      </c>
      <c r="I41" s="931" t="s">
        <v>667</v>
      </c>
      <c r="J41" s="1261"/>
      <c r="K41" s="978"/>
      <c r="L41" s="1261"/>
      <c r="M41" s="777"/>
      <c r="N41" s="1262"/>
    </row>
    <row r="42" spans="2:13" ht="12.75" customHeight="1">
      <c r="B42" s="779"/>
      <c r="C42" s="779"/>
      <c r="D42" s="992"/>
      <c r="E42" s="992"/>
      <c r="F42" s="779"/>
      <c r="G42" s="993"/>
      <c r="H42" s="779"/>
      <c r="I42" s="993"/>
      <c r="J42" s="779"/>
      <c r="K42" s="993"/>
      <c r="L42" s="779"/>
      <c r="M42" s="779"/>
    </row>
    <row r="43" ht="12.75">
      <c r="B43" s="1499"/>
    </row>
    <row r="44" ht="12.75">
      <c r="B44" s="799"/>
    </row>
  </sheetData>
  <sheetProtection/>
  <mergeCells count="6">
    <mergeCell ref="F6:J6"/>
    <mergeCell ref="A1:A3"/>
    <mergeCell ref="D5:J5"/>
    <mergeCell ref="L5:N5"/>
    <mergeCell ref="B2:N2"/>
    <mergeCell ref="B3:N3"/>
  </mergeCells>
  <printOptions/>
  <pageMargins left="0.3937007874015748" right="0.3937007874015748" top="0.5905511811023623" bottom="0.3937007874015748" header="0.3937007874015748" footer="0.3937007874015748"/>
  <pageSetup horizontalDpi="600" verticalDpi="600" orientation="landscape" scale="90" r:id="rId1"/>
  <headerFooter alignWithMargins="0">
    <oddHeader>&amp;L&amp;9Organisme ________________________________________&amp;R&amp;9Code géographique ____________</oddHeader>
  </headerFooter>
</worksheet>
</file>

<file path=xl/worksheets/sheet42.xml><?xml version="1.0" encoding="utf-8"?>
<worksheet xmlns="http://schemas.openxmlformats.org/spreadsheetml/2006/main" xmlns:r="http://schemas.openxmlformats.org/officeDocument/2006/relationships">
  <sheetPr codeName="Feuil23"/>
  <dimension ref="A2:G47"/>
  <sheetViews>
    <sheetView zoomScalePageLayoutView="0" workbookViewId="0" topLeftCell="A13">
      <selection activeCell="S40" sqref="S40"/>
    </sheetView>
  </sheetViews>
  <sheetFormatPr defaultColWidth="11.421875" defaultRowHeight="12.75"/>
  <cols>
    <col min="1" max="16384" width="11.421875" style="1" customWidth="1"/>
  </cols>
  <sheetData>
    <row r="2" spans="1:7" ht="12.75">
      <c r="A2" s="67"/>
      <c r="B2" s="63"/>
      <c r="C2" s="63"/>
      <c r="D2" s="63"/>
      <c r="E2" s="63"/>
      <c r="F2" s="63"/>
      <c r="G2" s="63"/>
    </row>
    <row r="4" ht="12.75">
      <c r="A4" s="20"/>
    </row>
    <row r="6" spans="2:7" ht="12.75">
      <c r="B6" s="18"/>
      <c r="C6" s="18"/>
      <c r="D6" s="18"/>
      <c r="E6" s="18"/>
      <c r="F6" s="18"/>
      <c r="G6" s="18"/>
    </row>
    <row r="7" spans="1:7" ht="20.25">
      <c r="A7" s="1210"/>
      <c r="B7" s="1210"/>
      <c r="C7" s="1210"/>
      <c r="D7" s="1210"/>
      <c r="E7" s="1210"/>
      <c r="F7" s="1210"/>
      <c r="G7" s="1210"/>
    </row>
    <row r="8" ht="30" customHeight="1"/>
    <row r="9" spans="2:7" ht="12.75">
      <c r="B9" s="63"/>
      <c r="C9" s="63"/>
      <c r="D9" s="63"/>
      <c r="E9" s="63"/>
      <c r="F9" s="63"/>
      <c r="G9" s="63"/>
    </row>
    <row r="15" spans="1:7" ht="20.25">
      <c r="A15" s="1797" t="s">
        <v>1174</v>
      </c>
      <c r="B15" s="1797"/>
      <c r="C15" s="1797"/>
      <c r="D15" s="1797"/>
      <c r="E15" s="1797"/>
      <c r="F15" s="1797"/>
      <c r="G15" s="1797"/>
    </row>
    <row r="47" spans="1:7" ht="18">
      <c r="A47" s="1209"/>
      <c r="B47" s="1209"/>
      <c r="C47" s="1209"/>
      <c r="D47" s="1209"/>
      <c r="E47" s="1209"/>
      <c r="F47" s="1209"/>
      <c r="G47" s="1209"/>
    </row>
  </sheetData>
  <sheetProtection/>
  <mergeCells count="1">
    <mergeCell ref="A15:G15"/>
  </mergeCells>
  <printOptions horizontalCentered="1"/>
  <pageMargins left="0.7874015748031497" right="0.7874015748031497" top="0.7874015748031497" bottom="0.7874015748031497" header="0.3937007874015748" footer="0.3937007874015748"/>
  <pageSetup horizontalDpi="300" verticalDpi="300" orientation="portrait" r:id="rId1"/>
  <headerFooter alignWithMargins="0">
    <oddFooter>&amp;R
</oddFooter>
  </headerFooter>
</worksheet>
</file>

<file path=xl/worksheets/sheet43.xml><?xml version="1.0" encoding="utf-8"?>
<worksheet xmlns="http://schemas.openxmlformats.org/spreadsheetml/2006/main" xmlns:r="http://schemas.openxmlformats.org/officeDocument/2006/relationships">
  <sheetPr codeName="Feuil37"/>
  <dimension ref="A1:I34"/>
  <sheetViews>
    <sheetView zoomScalePageLayoutView="0" workbookViewId="0" topLeftCell="A12">
      <selection activeCell="I28" sqref="I28"/>
    </sheetView>
  </sheetViews>
  <sheetFormatPr defaultColWidth="11.421875" defaultRowHeight="12.75"/>
  <cols>
    <col min="1" max="2" width="11.421875" style="1" customWidth="1"/>
    <col min="3" max="3" width="6.140625" style="1" customWidth="1"/>
    <col min="4" max="4" width="11.421875" style="1" customWidth="1"/>
    <col min="5" max="5" width="36.00390625" style="1" customWidth="1"/>
    <col min="6" max="6" width="0.13671875" style="1" hidden="1" customWidth="1"/>
    <col min="7" max="7" width="3.7109375" style="1" customWidth="1"/>
    <col min="8" max="8" width="3.7109375" style="1188" customWidth="1"/>
    <col min="9" max="9" width="5.7109375" style="1189" customWidth="1"/>
    <col min="10" max="16384" width="11.421875" style="1" customWidth="1"/>
  </cols>
  <sheetData>
    <row r="1" ht="12.75">
      <c r="G1" s="1187"/>
    </row>
    <row r="2" spans="1:8" ht="12.75">
      <c r="A2" s="67" t="s">
        <v>403</v>
      </c>
      <c r="B2" s="63"/>
      <c r="C2" s="63"/>
      <c r="D2" s="63"/>
      <c r="E2" s="63"/>
      <c r="F2" s="63"/>
      <c r="G2" s="1190"/>
      <c r="H2" s="1191"/>
    </row>
    <row r="3" spans="1:8" ht="12.75">
      <c r="A3" s="67"/>
      <c r="B3" s="63"/>
      <c r="C3" s="63"/>
      <c r="D3" s="63"/>
      <c r="E3" s="63"/>
      <c r="F3" s="63"/>
      <c r="G3" s="1190"/>
      <c r="H3" s="1191"/>
    </row>
    <row r="4" spans="1:9" ht="12.75">
      <c r="A4" s="558"/>
      <c r="E4" s="310"/>
      <c r="F4" s="310"/>
      <c r="G4" s="1558"/>
      <c r="H4" s="1558"/>
      <c r="I4" s="1510" t="s">
        <v>404</v>
      </c>
    </row>
    <row r="5" spans="1:9" ht="12.75">
      <c r="A5" s="558"/>
      <c r="E5" s="310"/>
      <c r="F5" s="310"/>
      <c r="G5" s="5"/>
      <c r="H5" s="1192"/>
      <c r="I5" s="1192" t="s">
        <v>1245</v>
      </c>
    </row>
    <row r="6" spans="8:9" ht="12.75">
      <c r="H6" s="1"/>
      <c r="I6" s="1"/>
    </row>
    <row r="7" spans="1:9" ht="12.75">
      <c r="A7" s="4" t="s">
        <v>818</v>
      </c>
      <c r="G7" s="1189"/>
      <c r="H7" s="1"/>
      <c r="I7" s="1"/>
    </row>
    <row r="8" spans="1:9" ht="12.75" customHeight="1">
      <c r="A8" s="4" t="s">
        <v>132</v>
      </c>
      <c r="G8" s="1189"/>
      <c r="H8" s="1"/>
      <c r="I8" s="1"/>
    </row>
    <row r="9" spans="1:9" ht="12.75">
      <c r="A9" s="1" t="s">
        <v>133</v>
      </c>
      <c r="G9" s="1189"/>
      <c r="H9" s="1189"/>
      <c r="I9" s="1189">
        <v>36</v>
      </c>
    </row>
    <row r="10" spans="1:9" ht="12.75">
      <c r="A10" s="1" t="s">
        <v>134</v>
      </c>
      <c r="G10" s="1189"/>
      <c r="H10" s="1189"/>
      <c r="I10" s="1189">
        <v>36</v>
      </c>
    </row>
    <row r="11" spans="1:9" ht="12.75">
      <c r="A11" s="30" t="s">
        <v>135</v>
      </c>
      <c r="G11" s="1189"/>
      <c r="H11" s="1189"/>
      <c r="I11" s="1189">
        <v>37</v>
      </c>
    </row>
    <row r="12" spans="1:9" ht="12.75">
      <c r="A12" s="30" t="s">
        <v>136</v>
      </c>
      <c r="D12" s="30"/>
      <c r="G12" s="1189"/>
      <c r="H12" s="1189"/>
      <c r="I12" s="1189">
        <v>38</v>
      </c>
    </row>
    <row r="13" spans="1:8" ht="12.75" customHeight="1">
      <c r="A13" s="4" t="s">
        <v>137</v>
      </c>
      <c r="G13" s="1189"/>
      <c r="H13" s="1189"/>
    </row>
    <row r="14" spans="1:9" ht="12.75" customHeight="1">
      <c r="A14" s="30" t="s">
        <v>914</v>
      </c>
      <c r="G14" s="1189"/>
      <c r="H14" s="1189"/>
      <c r="I14" s="1189">
        <v>40</v>
      </c>
    </row>
    <row r="15" spans="1:9" ht="12.75">
      <c r="A15" s="30" t="s">
        <v>15</v>
      </c>
      <c r="G15" s="1189"/>
      <c r="H15" s="1189"/>
      <c r="I15" s="1189">
        <v>41</v>
      </c>
    </row>
    <row r="16" spans="1:9" ht="12.75" customHeight="1">
      <c r="A16" s="30" t="s">
        <v>915</v>
      </c>
      <c r="D16" s="30"/>
      <c r="G16" s="1189"/>
      <c r="H16" s="1189"/>
      <c r="I16" s="1189">
        <v>42</v>
      </c>
    </row>
    <row r="17" spans="1:9" ht="12.75" customHeight="1">
      <c r="A17" s="1" t="s">
        <v>757</v>
      </c>
      <c r="G17" s="1189"/>
      <c r="H17" s="1189"/>
      <c r="I17" s="1189">
        <v>43</v>
      </c>
    </row>
    <row r="18" spans="1:9" ht="12.75" customHeight="1">
      <c r="A18" s="1" t="s">
        <v>1028</v>
      </c>
      <c r="D18" s="30"/>
      <c r="G18" s="1189"/>
      <c r="H18" s="1189"/>
      <c r="I18" s="1189">
        <v>43</v>
      </c>
    </row>
    <row r="19" spans="1:9" ht="12.75" customHeight="1">
      <c r="A19" s="30" t="s">
        <v>759</v>
      </c>
      <c r="D19" s="30"/>
      <c r="G19" s="1189"/>
      <c r="H19" s="1189"/>
      <c r="I19" s="1189">
        <v>44</v>
      </c>
    </row>
    <row r="20" spans="1:9" ht="12.75" customHeight="1">
      <c r="A20" s="1" t="s">
        <v>631</v>
      </c>
      <c r="D20" s="30"/>
      <c r="G20" s="1189"/>
      <c r="H20" s="1189"/>
      <c r="I20" s="1189">
        <v>45</v>
      </c>
    </row>
    <row r="21" spans="1:9" ht="12.75" customHeight="1">
      <c r="A21" s="143" t="s">
        <v>426</v>
      </c>
      <c r="D21" s="30"/>
      <c r="G21" s="1189"/>
      <c r="H21" s="1189"/>
      <c r="I21" s="1189">
        <v>46</v>
      </c>
    </row>
    <row r="22" spans="1:9" ht="12.75" customHeight="1">
      <c r="A22" s="143" t="s">
        <v>427</v>
      </c>
      <c r="D22" s="30"/>
      <c r="G22" s="1189"/>
      <c r="H22" s="1189"/>
      <c r="I22" s="1189">
        <v>47</v>
      </c>
    </row>
    <row r="23" spans="1:9" ht="12.75" customHeight="1">
      <c r="A23" s="143" t="s">
        <v>428</v>
      </c>
      <c r="D23" s="30"/>
      <c r="G23" s="1189"/>
      <c r="H23" s="1189"/>
      <c r="I23" s="1189">
        <v>48</v>
      </c>
    </row>
    <row r="24" spans="1:9" ht="12.75" customHeight="1">
      <c r="A24" s="1" t="s">
        <v>478</v>
      </c>
      <c r="D24" s="30"/>
      <c r="G24" s="1189"/>
      <c r="H24" s="1189"/>
      <c r="I24" s="1189">
        <v>53</v>
      </c>
    </row>
    <row r="25" spans="1:9" ht="12.75" customHeight="1">
      <c r="A25" s="30" t="s">
        <v>655</v>
      </c>
      <c r="B25" s="30"/>
      <c r="C25" s="30"/>
      <c r="D25" s="30"/>
      <c r="G25" s="1202"/>
      <c r="H25" s="1189"/>
      <c r="I25" s="1202">
        <v>54</v>
      </c>
    </row>
    <row r="26" spans="1:9" ht="12.75" customHeight="1">
      <c r="A26" s="1" t="s">
        <v>656</v>
      </c>
      <c r="D26" s="30"/>
      <c r="G26" s="1189"/>
      <c r="H26" s="1189"/>
      <c r="I26" s="1189">
        <v>55</v>
      </c>
    </row>
    <row r="27" spans="1:9" ht="12.75">
      <c r="A27" s="30" t="s">
        <v>582</v>
      </c>
      <c r="B27" s="30"/>
      <c r="C27" s="30"/>
      <c r="D27" s="30"/>
      <c r="G27" s="1189"/>
      <c r="H27" s="1189"/>
      <c r="I27" s="1189">
        <v>57</v>
      </c>
    </row>
    <row r="28" spans="7:8" ht="12.75">
      <c r="G28" s="310"/>
      <c r="H28" s="1189"/>
    </row>
    <row r="29" ht="12.75">
      <c r="G29" s="310"/>
    </row>
    <row r="30" ht="12.75">
      <c r="G30" s="310"/>
    </row>
    <row r="34" spans="1:2" ht="12.75">
      <c r="A34" s="4"/>
      <c r="B34" s="4"/>
    </row>
  </sheetData>
  <sheetProtection/>
  <printOptions/>
  <pageMargins left="0.3937007874015748" right="0.3937007874015748" top="0.7874015748031497" bottom="0.7874015748031497" header="0.3937007874015748" footer="0.3937007874015748"/>
  <pageSetup horizontalDpi="600" verticalDpi="600" orientation="portrait" r:id="rId1"/>
  <headerFooter alignWithMargins="0">
    <oddFooter>&amp;LS30</oddFooter>
  </headerFooter>
</worksheet>
</file>

<file path=xl/worksheets/sheet44.xml><?xml version="1.0" encoding="utf-8"?>
<worksheet xmlns="http://schemas.openxmlformats.org/spreadsheetml/2006/main" xmlns:r="http://schemas.openxmlformats.org/officeDocument/2006/relationships">
  <sheetPr codeName="Feuil33">
    <pageSetUpPr fitToPage="1"/>
  </sheetPr>
  <dimension ref="A1:J87"/>
  <sheetViews>
    <sheetView showZeros="0" zoomScalePageLayoutView="0" workbookViewId="0" topLeftCell="A17">
      <selection activeCell="C33" sqref="C33"/>
    </sheetView>
  </sheetViews>
  <sheetFormatPr defaultColWidth="11.421875" defaultRowHeight="12.75"/>
  <cols>
    <col min="1" max="1" width="36.57421875" style="1" customWidth="1"/>
    <col min="2" max="2" width="2.7109375" style="1" customWidth="1"/>
    <col min="3" max="3" width="15.7109375" style="1" customWidth="1"/>
    <col min="4" max="4" width="1.7109375" style="21" customWidth="1"/>
    <col min="5" max="5" width="15.7109375" style="465" customWidth="1"/>
    <col min="6" max="6" width="1.7109375" style="722" customWidth="1"/>
    <col min="7" max="7" width="15.7109375" style="465" customWidth="1"/>
    <col min="8" max="8" width="1.7109375" style="465" customWidth="1"/>
    <col min="9" max="9" width="15.7109375" style="465" customWidth="1"/>
    <col min="10" max="10" width="12.140625" style="1" customWidth="1"/>
    <col min="11" max="16384" width="11.421875" style="1" customWidth="1"/>
  </cols>
  <sheetData>
    <row r="1" spans="3:8" ht="12.75">
      <c r="C1" s="18"/>
      <c r="D1" s="36"/>
      <c r="E1" s="615"/>
      <c r="F1" s="616"/>
      <c r="G1" s="615"/>
      <c r="H1" s="615"/>
    </row>
    <row r="2" spans="3:8" ht="12.75">
      <c r="C2" s="18"/>
      <c r="D2" s="36"/>
      <c r="E2" s="615"/>
      <c r="F2" s="616"/>
      <c r="G2" s="615"/>
      <c r="H2" s="615"/>
    </row>
    <row r="3" spans="1:9" ht="12.75" customHeight="1">
      <c r="A3" s="562" t="s">
        <v>139</v>
      </c>
      <c r="B3" s="562"/>
      <c r="C3" s="63"/>
      <c r="D3" s="617"/>
      <c r="E3" s="711"/>
      <c r="F3" s="712"/>
      <c r="G3" s="711"/>
      <c r="H3" s="711"/>
      <c r="I3" s="711"/>
    </row>
    <row r="4" spans="1:9" ht="12.75" customHeight="1">
      <c r="A4" s="562" t="s">
        <v>1047</v>
      </c>
      <c r="B4" s="562"/>
      <c r="C4" s="63"/>
      <c r="D4" s="713"/>
      <c r="E4" s="711"/>
      <c r="F4" s="712"/>
      <c r="G4" s="711"/>
      <c r="H4" s="711"/>
      <c r="I4" s="711"/>
    </row>
    <row r="5" spans="1:9" ht="12.75" customHeight="1">
      <c r="A5" s="562"/>
      <c r="B5" s="562"/>
      <c r="C5" s="63"/>
      <c r="D5" s="713"/>
      <c r="E5" s="711"/>
      <c r="F5" s="712"/>
      <c r="G5" s="711"/>
      <c r="H5" s="711"/>
      <c r="I5" s="711"/>
    </row>
    <row r="6" spans="1:9" ht="12.75" customHeight="1">
      <c r="A6" s="562"/>
      <c r="B6" s="562"/>
      <c r="C6" s="63"/>
      <c r="D6" s="713"/>
      <c r="E6" s="711"/>
      <c r="F6" s="712"/>
      <c r="G6" s="711"/>
      <c r="H6" s="711"/>
      <c r="I6" s="711"/>
    </row>
    <row r="7" spans="1:9" ht="12" customHeight="1">
      <c r="A7" s="714"/>
      <c r="B7" s="714"/>
      <c r="C7" s="1730" t="s">
        <v>178</v>
      </c>
      <c r="D7" s="1730"/>
      <c r="E7" s="1730"/>
      <c r="F7" s="712"/>
      <c r="G7" s="1531" t="s">
        <v>179</v>
      </c>
      <c r="H7" s="1531"/>
      <c r="I7" s="1531"/>
    </row>
    <row r="8" spans="1:9" ht="12.75">
      <c r="A8" s="18"/>
      <c r="B8" s="18"/>
      <c r="C8" s="5" t="s">
        <v>846</v>
      </c>
      <c r="E8" s="715" t="s">
        <v>1050</v>
      </c>
      <c r="F8" s="716"/>
      <c r="G8" s="715" t="s">
        <v>1050</v>
      </c>
      <c r="H8" s="715"/>
      <c r="I8" s="5" t="s">
        <v>1050</v>
      </c>
    </row>
    <row r="9" spans="1:10" ht="13.5" thickBot="1">
      <c r="A9" s="717"/>
      <c r="B9" s="717"/>
      <c r="C9" s="643">
        <v>2009</v>
      </c>
      <c r="D9" s="408"/>
      <c r="E9" s="718">
        <v>2009</v>
      </c>
      <c r="F9" s="719"/>
      <c r="G9" s="718">
        <v>2009</v>
      </c>
      <c r="H9" s="718"/>
      <c r="I9" s="643">
        <v>2008</v>
      </c>
      <c r="J9" s="720"/>
    </row>
    <row r="10" spans="1:9" ht="12" customHeight="1">
      <c r="A10" s="50"/>
      <c r="B10" s="50"/>
      <c r="C10" s="18"/>
      <c r="D10" s="36"/>
      <c r="E10" s="319"/>
      <c r="F10" s="514"/>
      <c r="G10" s="319"/>
      <c r="H10" s="319"/>
      <c r="I10" s="721"/>
    </row>
    <row r="11" spans="1:9" ht="12.75">
      <c r="A11" s="50" t="s">
        <v>180</v>
      </c>
      <c r="B11" s="50"/>
      <c r="E11" s="615"/>
      <c r="F11" s="616"/>
      <c r="G11" s="615"/>
      <c r="H11" s="615"/>
      <c r="I11" s="615"/>
    </row>
    <row r="12" spans="1:2" ht="12.75">
      <c r="A12" s="126" t="s">
        <v>1010</v>
      </c>
      <c r="B12" s="126"/>
    </row>
    <row r="13" spans="1:9" ht="12.75">
      <c r="A13" s="28" t="s">
        <v>181</v>
      </c>
      <c r="B13" s="21">
        <f>(D12+1)</f>
        <v>1</v>
      </c>
      <c r="C13" s="117"/>
      <c r="E13" s="117"/>
      <c r="F13" s="39"/>
      <c r="G13" s="117"/>
      <c r="H13" s="117"/>
      <c r="I13" s="228"/>
    </row>
    <row r="14" spans="1:9" ht="12.75">
      <c r="A14" s="126" t="s">
        <v>182</v>
      </c>
      <c r="B14" s="21">
        <f aca="true" t="shared" si="0" ref="B14:B24">B13+1</f>
        <v>2</v>
      </c>
      <c r="C14" s="117"/>
      <c r="E14" s="117"/>
      <c r="F14" s="39"/>
      <c r="G14" s="117"/>
      <c r="H14" s="117"/>
      <c r="I14" s="228"/>
    </row>
    <row r="15" spans="1:9" ht="12.75">
      <c r="A15" s="1" t="s">
        <v>183</v>
      </c>
      <c r="B15" s="21">
        <f t="shared" si="0"/>
        <v>3</v>
      </c>
      <c r="C15" s="117"/>
      <c r="E15" s="117"/>
      <c r="F15" s="39"/>
      <c r="G15" s="117"/>
      <c r="H15" s="117"/>
      <c r="I15" s="228"/>
    </row>
    <row r="16" spans="1:9" ht="12.75">
      <c r="A16" s="126" t="s">
        <v>184</v>
      </c>
      <c r="B16" s="21">
        <f t="shared" si="0"/>
        <v>4</v>
      </c>
      <c r="C16" s="117"/>
      <c r="E16" s="117"/>
      <c r="F16" s="39"/>
      <c r="G16" s="117"/>
      <c r="H16" s="117"/>
      <c r="I16" s="228"/>
    </row>
    <row r="17" spans="1:9" ht="12.75">
      <c r="A17" s="28" t="s">
        <v>185</v>
      </c>
      <c r="B17" s="21">
        <f t="shared" si="0"/>
        <v>5</v>
      </c>
      <c r="E17" s="117"/>
      <c r="F17" s="39"/>
      <c r="G17" s="117"/>
      <c r="H17" s="117"/>
      <c r="I17" s="228"/>
    </row>
    <row r="18" spans="1:6" ht="12.75">
      <c r="A18" s="126" t="s">
        <v>186</v>
      </c>
      <c r="B18" s="21">
        <f t="shared" si="0"/>
        <v>6</v>
      </c>
      <c r="C18" s="117"/>
      <c r="F18" s="39"/>
    </row>
    <row r="19" spans="1:9" ht="12.75">
      <c r="A19" s="1" t="s">
        <v>187</v>
      </c>
      <c r="B19" s="21">
        <f t="shared" si="0"/>
        <v>7</v>
      </c>
      <c r="C19" s="117"/>
      <c r="E19" s="117"/>
      <c r="F19" s="39"/>
      <c r="G19" s="117"/>
      <c r="H19" s="117"/>
      <c r="I19" s="228"/>
    </row>
    <row r="20" spans="1:9" ht="12.75">
      <c r="A20" s="1" t="s">
        <v>188</v>
      </c>
      <c r="B20" s="21">
        <f t="shared" si="0"/>
        <v>8</v>
      </c>
      <c r="C20" s="117"/>
      <c r="E20" s="117"/>
      <c r="F20" s="39"/>
      <c r="G20" s="117"/>
      <c r="H20" s="117"/>
      <c r="I20" s="228"/>
    </row>
    <row r="21" spans="1:9" ht="12.75">
      <c r="A21" s="1" t="s">
        <v>263</v>
      </c>
      <c r="B21" s="21">
        <f t="shared" si="0"/>
        <v>9</v>
      </c>
      <c r="C21" s="117"/>
      <c r="E21" s="117"/>
      <c r="F21" s="39"/>
      <c r="G21" s="117"/>
      <c r="H21" s="117"/>
      <c r="I21" s="228"/>
    </row>
    <row r="22" spans="1:9" ht="12.75">
      <c r="A22" s="28" t="s">
        <v>264</v>
      </c>
      <c r="B22" s="21">
        <f t="shared" si="0"/>
        <v>10</v>
      </c>
      <c r="C22" s="117"/>
      <c r="E22" s="117"/>
      <c r="F22" s="39"/>
      <c r="G22" s="117"/>
      <c r="H22" s="117"/>
      <c r="I22" s="228">
        <v>2319</v>
      </c>
    </row>
    <row r="23" spans="1:9" s="143" customFormat="1" ht="12.75">
      <c r="A23" s="126" t="s">
        <v>265</v>
      </c>
      <c r="B23" s="21">
        <f t="shared" si="0"/>
        <v>11</v>
      </c>
      <c r="C23" s="117"/>
      <c r="E23" s="117"/>
      <c r="F23" s="39"/>
      <c r="G23" s="117"/>
      <c r="H23" s="117"/>
      <c r="I23" s="228">
        <v>668958</v>
      </c>
    </row>
    <row r="24" spans="1:9" s="143" customFormat="1" ht="12.75">
      <c r="A24" s="126" t="s">
        <v>1013</v>
      </c>
      <c r="B24" s="21">
        <f t="shared" si="0"/>
        <v>12</v>
      </c>
      <c r="C24" s="117"/>
      <c r="E24" s="117"/>
      <c r="F24" s="39"/>
      <c r="G24" s="117"/>
      <c r="H24" s="117"/>
      <c r="I24" s="228"/>
    </row>
    <row r="25" spans="1:9" ht="12.75">
      <c r="A25" s="126" t="s">
        <v>777</v>
      </c>
      <c r="B25" s="21"/>
      <c r="C25" s="228"/>
      <c r="E25" s="228"/>
      <c r="F25" s="39"/>
      <c r="G25" s="228"/>
      <c r="H25" s="228"/>
      <c r="I25" s="228"/>
    </row>
    <row r="26" spans="1:9" ht="12.75">
      <c r="A26" s="18" t="s">
        <v>266</v>
      </c>
      <c r="B26" s="21">
        <f>B24+1</f>
        <v>13</v>
      </c>
      <c r="C26" s="117"/>
      <c r="E26" s="117"/>
      <c r="F26" s="39"/>
      <c r="G26" s="117"/>
      <c r="H26" s="117"/>
      <c r="I26" s="228">
        <v>43009</v>
      </c>
    </row>
    <row r="27" spans="1:9" ht="12.75">
      <c r="A27" s="18" t="s">
        <v>267</v>
      </c>
      <c r="B27" s="21">
        <f>B26+1</f>
        <v>14</v>
      </c>
      <c r="C27" s="117"/>
      <c r="E27" s="117"/>
      <c r="F27" s="39"/>
      <c r="G27" s="117"/>
      <c r="H27" s="117"/>
      <c r="I27" s="228"/>
    </row>
    <row r="28" spans="1:9" ht="12.75">
      <c r="A28" s="18" t="s">
        <v>778</v>
      </c>
      <c r="B28" s="21">
        <f>B27+1</f>
        <v>15</v>
      </c>
      <c r="C28" s="117"/>
      <c r="E28" s="117"/>
      <c r="F28" s="39"/>
      <c r="G28" s="117"/>
      <c r="H28" s="117"/>
      <c r="I28" s="228"/>
    </row>
    <row r="29" spans="1:9" ht="12.75">
      <c r="A29" s="126" t="s">
        <v>779</v>
      </c>
      <c r="B29" s="21"/>
      <c r="C29" s="228"/>
      <c r="E29" s="228"/>
      <c r="F29" s="39"/>
      <c r="G29" s="228"/>
      <c r="H29" s="228"/>
      <c r="I29" s="228"/>
    </row>
    <row r="30" spans="1:9" ht="12.75">
      <c r="A30" s="126" t="s">
        <v>268</v>
      </c>
      <c r="B30" s="21">
        <f>B28+1</f>
        <v>16</v>
      </c>
      <c r="C30" s="117"/>
      <c r="E30" s="117"/>
      <c r="F30" s="39"/>
      <c r="G30" s="117"/>
      <c r="H30" s="117"/>
      <c r="I30" s="228"/>
    </row>
    <row r="31" spans="1:9" ht="12.75">
      <c r="A31" s="126" t="s">
        <v>942</v>
      </c>
      <c r="B31" s="21">
        <f>B30+1</f>
        <v>17</v>
      </c>
      <c r="C31" s="117"/>
      <c r="E31" s="117">
        <v>975818</v>
      </c>
      <c r="F31" s="39"/>
      <c r="G31" s="117">
        <v>975818</v>
      </c>
      <c r="H31" s="117"/>
      <c r="I31" s="228">
        <v>28075</v>
      </c>
    </row>
    <row r="32" spans="1:9" ht="12.75">
      <c r="A32" s="126" t="s">
        <v>780</v>
      </c>
      <c r="B32" s="21">
        <f>B31+1</f>
        <v>18</v>
      </c>
      <c r="C32" s="117">
        <v>85187</v>
      </c>
      <c r="E32" s="117">
        <v>41246</v>
      </c>
      <c r="F32" s="39"/>
      <c r="G32" s="117">
        <v>45036</v>
      </c>
      <c r="H32" s="117"/>
      <c r="I32" s="228">
        <f>55585-1421</f>
        <v>54164</v>
      </c>
    </row>
    <row r="33" spans="1:9" ht="12.75">
      <c r="A33" s="18" t="s">
        <v>269</v>
      </c>
      <c r="B33" s="21">
        <f>B32+1</f>
        <v>19</v>
      </c>
      <c r="C33" s="117"/>
      <c r="E33" s="228">
        <v>20127</v>
      </c>
      <c r="F33" s="39"/>
      <c r="G33" s="228">
        <v>20127</v>
      </c>
      <c r="H33" s="228"/>
      <c r="I33" s="228">
        <v>12761</v>
      </c>
    </row>
    <row r="34" spans="1:9" ht="12.75">
      <c r="A34" s="18" t="s">
        <v>783</v>
      </c>
      <c r="B34" s="21">
        <f>B33+1</f>
        <v>20</v>
      </c>
      <c r="C34" s="117"/>
      <c r="E34" s="117"/>
      <c r="F34" s="39"/>
      <c r="G34" s="117"/>
      <c r="H34" s="117"/>
      <c r="I34" s="228"/>
    </row>
    <row r="35" spans="1:9" ht="12.75">
      <c r="A35" s="45" t="s">
        <v>680</v>
      </c>
      <c r="B35" s="477">
        <f>B34+1</f>
        <v>21</v>
      </c>
      <c r="C35" s="116"/>
      <c r="D35" s="477"/>
      <c r="E35" s="116"/>
      <c r="F35" s="46"/>
      <c r="G35" s="116"/>
      <c r="H35" s="116"/>
      <c r="I35" s="116"/>
    </row>
    <row r="36" spans="1:9" ht="12.75">
      <c r="A36" s="18"/>
      <c r="B36" s="36"/>
      <c r="C36" s="117"/>
      <c r="E36" s="117"/>
      <c r="F36" s="42"/>
      <c r="G36" s="117"/>
      <c r="H36" s="117"/>
      <c r="I36" s="117"/>
    </row>
    <row r="37" spans="1:9" ht="12.75" customHeight="1" thickBot="1">
      <c r="A37" s="14"/>
      <c r="B37" s="408">
        <f>B35+1</f>
        <v>22</v>
      </c>
      <c r="C37" s="430">
        <f>SUM(C13:C35)</f>
        <v>85187</v>
      </c>
      <c r="D37" s="408"/>
      <c r="E37" s="430">
        <f>SUM(E13:E36)</f>
        <v>1037191</v>
      </c>
      <c r="F37" s="119"/>
      <c r="G37" s="430">
        <f>SUM(G13:G36)</f>
        <v>1040981</v>
      </c>
      <c r="H37" s="430"/>
      <c r="I37" s="430">
        <f>SUM(I13:I36)</f>
        <v>809286</v>
      </c>
    </row>
    <row r="38" spans="1:9" ht="12" customHeight="1">
      <c r="A38" s="18"/>
      <c r="B38" s="18"/>
      <c r="I38" s="723"/>
    </row>
    <row r="39" spans="1:2" ht="12.75">
      <c r="A39" s="18"/>
      <c r="B39" s="18"/>
    </row>
    <row r="40" spans="1:9" ht="12.75">
      <c r="A40" s="1724" t="s">
        <v>138</v>
      </c>
      <c r="B40" s="1724"/>
      <c r="C40" s="1724"/>
      <c r="D40" s="1724"/>
      <c r="E40" s="1724"/>
      <c r="F40" s="1724"/>
      <c r="G40" s="1724"/>
      <c r="H40" s="1724"/>
      <c r="I40" s="1724"/>
    </row>
    <row r="41" spans="1:9" ht="12.75">
      <c r="A41" s="1724" t="s">
        <v>1047</v>
      </c>
      <c r="B41" s="1724"/>
      <c r="C41" s="1724"/>
      <c r="D41" s="1724"/>
      <c r="E41" s="1724"/>
      <c r="F41" s="1724"/>
      <c r="G41" s="1724"/>
      <c r="H41" s="1724"/>
      <c r="I41" s="1724"/>
    </row>
    <row r="42" spans="1:9" ht="12.75">
      <c r="A42" s="61"/>
      <c r="B42" s="61"/>
      <c r="C42" s="61"/>
      <c r="D42" s="61"/>
      <c r="E42" s="61"/>
      <c r="F42" s="61"/>
      <c r="G42" s="61"/>
      <c r="H42" s="61"/>
      <c r="I42" s="61"/>
    </row>
    <row r="43" spans="1:2" ht="12.75">
      <c r="A43" s="18" t="s">
        <v>1019</v>
      </c>
      <c r="B43" s="42"/>
    </row>
    <row r="44" spans="1:3" ht="12.75">
      <c r="A44" s="28" t="s">
        <v>181</v>
      </c>
      <c r="B44" s="42">
        <f>B37+1</f>
        <v>23</v>
      </c>
      <c r="C44" s="1365"/>
    </row>
    <row r="45" spans="1:3" ht="12.75">
      <c r="A45" s="126" t="s">
        <v>182</v>
      </c>
      <c r="B45" s="42">
        <f>B44+1</f>
        <v>24</v>
      </c>
      <c r="C45" s="1365"/>
    </row>
    <row r="46" spans="1:3" ht="12.75">
      <c r="A46" s="1" t="s">
        <v>183</v>
      </c>
      <c r="B46" s="42">
        <f>B45+1</f>
        <v>25</v>
      </c>
      <c r="C46" s="1365"/>
    </row>
    <row r="47" spans="1:3" ht="12.75">
      <c r="A47" s="126" t="s">
        <v>184</v>
      </c>
      <c r="B47" s="42">
        <f>B46+1</f>
        <v>26</v>
      </c>
      <c r="C47" s="1365"/>
    </row>
    <row r="48" spans="1:3" ht="12.75">
      <c r="A48" s="126" t="s">
        <v>1020</v>
      </c>
      <c r="B48" s="42"/>
      <c r="C48" s="1365"/>
    </row>
    <row r="49" spans="1:3" ht="12.75">
      <c r="A49" s="28" t="s">
        <v>181</v>
      </c>
      <c r="B49" s="42">
        <f>B47+1</f>
        <v>27</v>
      </c>
      <c r="C49" s="1365"/>
    </row>
    <row r="50" spans="1:3" ht="12.75">
      <c r="A50" s="126" t="s">
        <v>182</v>
      </c>
      <c r="B50" s="42">
        <f>B49+1</f>
        <v>28</v>
      </c>
      <c r="C50" s="1365"/>
    </row>
    <row r="51" spans="1:3" ht="12.75">
      <c r="A51" s="1" t="s">
        <v>183</v>
      </c>
      <c r="B51" s="42">
        <f>B50+1</f>
        <v>29</v>
      </c>
      <c r="C51" s="1365"/>
    </row>
    <row r="52" spans="1:9" ht="12.75">
      <c r="A52" s="126" t="s">
        <v>184</v>
      </c>
      <c r="B52" s="42">
        <f>B51+1</f>
        <v>30</v>
      </c>
      <c r="C52" s="1366"/>
      <c r="D52" s="36"/>
      <c r="E52" s="615"/>
      <c r="F52" s="616"/>
      <c r="G52" s="615"/>
      <c r="H52" s="615"/>
      <c r="I52" s="615"/>
    </row>
    <row r="53" spans="1:9" ht="13.5" thickBot="1">
      <c r="A53" s="14"/>
      <c r="B53" s="14"/>
      <c r="C53" s="14"/>
      <c r="D53" s="14"/>
      <c r="E53" s="14"/>
      <c r="F53" s="14"/>
      <c r="G53" s="14"/>
      <c r="H53" s="14"/>
      <c r="I53" s="14"/>
    </row>
    <row r="54" spans="4:9" ht="12.75">
      <c r="D54" s="1"/>
      <c r="E54" s="1"/>
      <c r="F54" s="1"/>
      <c r="G54" s="1"/>
      <c r="H54" s="1"/>
      <c r="I54" s="1"/>
    </row>
    <row r="55" spans="1:2" ht="12.75">
      <c r="A55" s="18"/>
      <c r="B55" s="18"/>
    </row>
    <row r="56" spans="1:2" ht="12.75">
      <c r="A56" s="1367"/>
      <c r="B56" s="18"/>
    </row>
    <row r="57" spans="1:2" ht="12.75">
      <c r="A57" s="18"/>
      <c r="B57" s="18"/>
    </row>
    <row r="58" spans="1:2" ht="12.75">
      <c r="A58" s="18"/>
      <c r="B58" s="18"/>
    </row>
    <row r="59" spans="1:2" ht="12.75">
      <c r="A59" s="18"/>
      <c r="B59" s="18"/>
    </row>
    <row r="60" spans="1:2" ht="12.75">
      <c r="A60" s="18"/>
      <c r="B60" s="18"/>
    </row>
    <row r="61" spans="1:2" ht="12.75">
      <c r="A61" s="18"/>
      <c r="B61" s="18"/>
    </row>
    <row r="62" spans="1:2" ht="12.75">
      <c r="A62" s="18"/>
      <c r="B62" s="18"/>
    </row>
    <row r="63" spans="1:2" ht="12.75">
      <c r="A63" s="18"/>
      <c r="B63" s="18"/>
    </row>
    <row r="64" spans="1:2" ht="12.75">
      <c r="A64" s="18"/>
      <c r="B64" s="18"/>
    </row>
    <row r="65" spans="1:2" ht="12.75">
      <c r="A65" s="18"/>
      <c r="B65" s="18"/>
    </row>
    <row r="66" spans="1:2" ht="12.75">
      <c r="A66" s="18"/>
      <c r="B66" s="18"/>
    </row>
    <row r="67" spans="1:2" ht="12.75">
      <c r="A67" s="18"/>
      <c r="B67" s="18"/>
    </row>
    <row r="68" spans="1:2" ht="12.75">
      <c r="A68" s="18"/>
      <c r="B68" s="18"/>
    </row>
    <row r="69" spans="1:2" ht="12.75">
      <c r="A69" s="18"/>
      <c r="B69" s="18"/>
    </row>
    <row r="70" spans="1:2" ht="12.75">
      <c r="A70" s="18"/>
      <c r="B70" s="18"/>
    </row>
    <row r="71" spans="1:2" ht="12.75">
      <c r="A71" s="18"/>
      <c r="B71" s="18"/>
    </row>
    <row r="72" spans="1:2" ht="12.75">
      <c r="A72" s="18"/>
      <c r="B72" s="18"/>
    </row>
    <row r="73" spans="1:2" ht="12.75">
      <c r="A73" s="18"/>
      <c r="B73" s="18"/>
    </row>
    <row r="74" spans="1:2" ht="12.75">
      <c r="A74" s="18"/>
      <c r="B74" s="18"/>
    </row>
    <row r="75" spans="1:2" ht="12.75">
      <c r="A75" s="18"/>
      <c r="B75" s="18"/>
    </row>
    <row r="76" spans="1:2" ht="12.75">
      <c r="A76" s="18"/>
      <c r="B76" s="18"/>
    </row>
    <row r="77" spans="1:2" ht="12.75">
      <c r="A77" s="18"/>
      <c r="B77" s="18"/>
    </row>
    <row r="78" spans="1:2" ht="12.75">
      <c r="A78" s="18"/>
      <c r="B78" s="18"/>
    </row>
    <row r="79" spans="1:2" ht="12.75">
      <c r="A79" s="18"/>
      <c r="B79" s="18"/>
    </row>
    <row r="80" spans="1:2" ht="12.75">
      <c r="A80" s="18"/>
      <c r="B80" s="18"/>
    </row>
    <row r="81" spans="1:2" ht="12.75">
      <c r="A81" s="18"/>
      <c r="B81" s="18"/>
    </row>
    <row r="82" spans="1:2" ht="12.75">
      <c r="A82" s="18"/>
      <c r="B82" s="18"/>
    </row>
    <row r="83" spans="1:2" ht="12.75">
      <c r="A83" s="18"/>
      <c r="B83" s="18"/>
    </row>
    <row r="84" spans="1:2" ht="12.75">
      <c r="A84" s="18"/>
      <c r="B84" s="18"/>
    </row>
    <row r="85" spans="1:2" ht="12.75">
      <c r="A85" s="18"/>
      <c r="B85" s="18"/>
    </row>
    <row r="86" spans="1:2" ht="12.75">
      <c r="A86" s="18"/>
      <c r="B86" s="18"/>
    </row>
    <row r="87" spans="1:2" ht="12.75">
      <c r="A87" s="18"/>
      <c r="B87" s="18"/>
    </row>
  </sheetData>
  <sheetProtection/>
  <mergeCells count="3">
    <mergeCell ref="C7:E7"/>
    <mergeCell ref="A40:I40"/>
    <mergeCell ref="A41:I41"/>
  </mergeCells>
  <printOptions/>
  <pageMargins left="0.3937007874015748" right="0.3937007874015748" top="0.5905511811023623" bottom="0.3937007874015748" header="0.5905511811023623" footer="0.3937007874015748"/>
  <pageSetup fitToHeight="1" fitToWidth="1" horizontalDpi="600" verticalDpi="600" orientation="portrait" scale="93" r:id="rId2"/>
  <headerFooter alignWithMargins="0">
    <oddHeader>&amp;L&amp;9Organisme : ________________________________________&amp;R&amp;9Code géographique ____________</oddHeader>
    <oddFooter>&amp;LS36</oddFooter>
  </headerFooter>
  <drawing r:id="rId1"/>
</worksheet>
</file>

<file path=xl/worksheets/sheet45.xml><?xml version="1.0" encoding="utf-8"?>
<worksheet xmlns="http://schemas.openxmlformats.org/spreadsheetml/2006/main" xmlns:r="http://schemas.openxmlformats.org/officeDocument/2006/relationships">
  <sheetPr codeName="Feuil90"/>
  <dimension ref="A3:I67"/>
  <sheetViews>
    <sheetView zoomScalePageLayoutView="0" workbookViewId="0" topLeftCell="A43">
      <selection activeCell="A66" sqref="A66"/>
    </sheetView>
  </sheetViews>
  <sheetFormatPr defaultColWidth="11.421875" defaultRowHeight="12.75"/>
  <cols>
    <col min="1" max="1" width="37.7109375" style="1" customWidth="1"/>
    <col min="2" max="2" width="2.28125" style="1" customWidth="1"/>
    <col min="3" max="3" width="15.7109375" style="1" customWidth="1"/>
    <col min="4" max="4" width="2.57421875" style="1" customWidth="1"/>
    <col min="5" max="5" width="15.7109375" style="1" customWidth="1"/>
    <col min="6" max="6" width="2.421875" style="1" customWidth="1"/>
    <col min="7" max="7" width="15.7109375" style="1" customWidth="1"/>
    <col min="8" max="8" width="2.421875" style="1" customWidth="1"/>
    <col min="9" max="9" width="15.7109375" style="1" customWidth="1"/>
    <col min="10" max="16384" width="11.421875" style="1" customWidth="1"/>
  </cols>
  <sheetData>
    <row r="3" spans="1:9" ht="12.75">
      <c r="A3" s="1718" t="s">
        <v>140</v>
      </c>
      <c r="B3" s="1718"/>
      <c r="C3" s="1718"/>
      <c r="D3" s="1718"/>
      <c r="E3" s="1718"/>
      <c r="F3" s="1718"/>
      <c r="G3" s="1718"/>
      <c r="H3" s="1718"/>
      <c r="I3" s="1718"/>
    </row>
    <row r="4" spans="1:9" ht="12.75">
      <c r="A4" s="1723" t="s">
        <v>1047</v>
      </c>
      <c r="B4" s="1723"/>
      <c r="C4" s="1723"/>
      <c r="D4" s="1723"/>
      <c r="E4" s="1723"/>
      <c r="F4" s="1723"/>
      <c r="G4" s="1723"/>
      <c r="H4" s="1723"/>
      <c r="I4" s="1723"/>
    </row>
    <row r="5" spans="2:9" ht="12.75">
      <c r="B5" s="5"/>
      <c r="C5" s="5"/>
      <c r="D5" s="5"/>
      <c r="E5" s="5"/>
      <c r="F5" s="5"/>
      <c r="G5" s="5"/>
      <c r="H5" s="5"/>
      <c r="I5" s="5"/>
    </row>
    <row r="6" spans="2:9" ht="12.75" customHeight="1">
      <c r="B6" s="30"/>
      <c r="C6" s="5" t="s">
        <v>920</v>
      </c>
      <c r="D6" s="326"/>
      <c r="E6" s="327" t="s">
        <v>884</v>
      </c>
      <c r="F6" s="326"/>
      <c r="G6" s="327" t="s">
        <v>885</v>
      </c>
      <c r="H6" s="326"/>
      <c r="I6" s="327" t="s">
        <v>883</v>
      </c>
    </row>
    <row r="7" spans="1:9" ht="12.75" customHeight="1" thickBot="1">
      <c r="A7" s="14"/>
      <c r="B7" s="331"/>
      <c r="C7" s="332" t="s">
        <v>921</v>
      </c>
      <c r="D7" s="332"/>
      <c r="E7" s="332"/>
      <c r="F7" s="332"/>
      <c r="G7" s="332"/>
      <c r="H7" s="332"/>
      <c r="I7" s="332" t="s">
        <v>886</v>
      </c>
    </row>
    <row r="8" spans="1:9" ht="9.75" customHeight="1">
      <c r="A8" s="333"/>
      <c r="B8" s="36"/>
      <c r="C8" s="36"/>
      <c r="D8" s="335"/>
      <c r="E8" s="335"/>
      <c r="F8" s="335"/>
      <c r="G8" s="335"/>
      <c r="H8" s="335"/>
      <c r="I8" s="336"/>
    </row>
    <row r="9" spans="1:9" ht="11.25" customHeight="1">
      <c r="A9" s="20" t="s">
        <v>922</v>
      </c>
      <c r="B9" s="342"/>
      <c r="C9" s="343"/>
      <c r="D9" s="344"/>
      <c r="E9" s="345"/>
      <c r="F9" s="344"/>
      <c r="G9" s="345"/>
      <c r="H9" s="344"/>
      <c r="I9" s="346"/>
    </row>
    <row r="10" spans="1:9" ht="11.25" customHeight="1">
      <c r="A10" s="20"/>
      <c r="B10" s="342"/>
      <c r="C10" s="346"/>
      <c r="D10" s="344"/>
      <c r="E10" s="82"/>
      <c r="F10" s="344"/>
      <c r="G10" s="82"/>
      <c r="H10" s="344"/>
      <c r="I10" s="349"/>
    </row>
    <row r="11" spans="1:9" ht="12" customHeight="1">
      <c r="A11" s="143" t="s">
        <v>935</v>
      </c>
      <c r="B11" s="352">
        <v>1</v>
      </c>
      <c r="C11" s="346">
        <v>7156369</v>
      </c>
      <c r="D11" s="353">
        <f>B59+1</f>
        <v>22</v>
      </c>
      <c r="E11" s="346">
        <v>1408200</v>
      </c>
      <c r="F11" s="353">
        <f>D59+1</f>
        <v>43</v>
      </c>
      <c r="G11" s="346">
        <v>947509</v>
      </c>
      <c r="H11" s="353">
        <f>F59+1</f>
        <v>64</v>
      </c>
      <c r="I11" s="349">
        <v>7617060</v>
      </c>
    </row>
    <row r="12" spans="1:9" ht="12" customHeight="1">
      <c r="A12" s="143"/>
      <c r="B12" s="352"/>
      <c r="C12" s="346"/>
      <c r="D12" s="354"/>
      <c r="E12" s="346"/>
      <c r="F12" s="354"/>
      <c r="G12" s="346"/>
      <c r="H12" s="354"/>
      <c r="I12" s="349"/>
    </row>
    <row r="13" spans="1:9" ht="12" customHeight="1">
      <c r="A13" s="355" t="s">
        <v>936</v>
      </c>
      <c r="B13" s="356">
        <f>B11+1</f>
        <v>2</v>
      </c>
      <c r="C13" s="82"/>
      <c r="D13" s="357">
        <f>D11+1</f>
        <v>23</v>
      </c>
      <c r="E13" s="346"/>
      <c r="F13" s="357">
        <f>F11+1</f>
        <v>44</v>
      </c>
      <c r="G13" s="346"/>
      <c r="H13" s="357">
        <f>H11+1</f>
        <v>65</v>
      </c>
      <c r="I13" s="349"/>
    </row>
    <row r="14" spans="1:9" ht="12" customHeight="1">
      <c r="A14" s="355"/>
      <c r="B14" s="356"/>
      <c r="C14" s="82"/>
      <c r="D14" s="357"/>
      <c r="E14" s="346"/>
      <c r="F14" s="357"/>
      <c r="G14" s="346"/>
      <c r="H14" s="357"/>
      <c r="I14" s="349"/>
    </row>
    <row r="15" spans="1:9" ht="12" customHeight="1">
      <c r="A15" s="126" t="s">
        <v>937</v>
      </c>
      <c r="B15" s="194"/>
      <c r="C15" s="82"/>
      <c r="D15" s="357"/>
      <c r="E15" s="346"/>
      <c r="F15" s="357"/>
      <c r="G15" s="346"/>
      <c r="H15" s="357"/>
      <c r="I15" s="349"/>
    </row>
    <row r="16" spans="1:9" ht="12" customHeight="1">
      <c r="A16" s="126" t="s">
        <v>1327</v>
      </c>
      <c r="B16" s="194"/>
      <c r="C16" s="82"/>
      <c r="D16" s="357"/>
      <c r="E16" s="346"/>
      <c r="F16" s="357"/>
      <c r="G16" s="346"/>
      <c r="H16" s="357"/>
      <c r="I16" s="349"/>
    </row>
    <row r="17" spans="1:9" ht="12" customHeight="1">
      <c r="A17" s="351" t="s">
        <v>1328</v>
      </c>
      <c r="B17" s="356">
        <f>B13+1</f>
        <v>3</v>
      </c>
      <c r="C17" s="82">
        <v>463012</v>
      </c>
      <c r="D17" s="357">
        <f>D13+1</f>
        <v>24</v>
      </c>
      <c r="E17" s="346">
        <v>40000</v>
      </c>
      <c r="F17" s="357">
        <f>F13+1</f>
        <v>45</v>
      </c>
      <c r="G17" s="346"/>
      <c r="H17" s="357">
        <f>H13+1</f>
        <v>66</v>
      </c>
      <c r="I17" s="349">
        <f>C17+E17-G17</f>
        <v>503012</v>
      </c>
    </row>
    <row r="18" spans="1:9" ht="12" customHeight="1">
      <c r="A18" s="351" t="s">
        <v>939</v>
      </c>
      <c r="B18" s="358">
        <f>B17+1</f>
        <v>4</v>
      </c>
      <c r="C18" s="108"/>
      <c r="D18" s="357">
        <f>D17+1</f>
        <v>25</v>
      </c>
      <c r="E18" s="346"/>
      <c r="F18" s="357">
        <f>F17+1</f>
        <v>46</v>
      </c>
      <c r="G18" s="346"/>
      <c r="H18" s="357">
        <f>H17+1</f>
        <v>67</v>
      </c>
      <c r="I18" s="349"/>
    </row>
    <row r="19" spans="1:9" ht="12" customHeight="1">
      <c r="A19" s="351" t="s">
        <v>940</v>
      </c>
      <c r="B19" s="358"/>
      <c r="C19" s="108"/>
      <c r="D19" s="357"/>
      <c r="E19" s="346"/>
      <c r="F19" s="357"/>
      <c r="G19" s="346"/>
      <c r="H19" s="357"/>
      <c r="I19" s="349"/>
    </row>
    <row r="20" spans="1:9" ht="12" customHeight="1">
      <c r="A20" s="351" t="s">
        <v>941</v>
      </c>
      <c r="B20" s="358">
        <f>B18+1</f>
        <v>5</v>
      </c>
      <c r="C20" s="108"/>
      <c r="D20" s="357">
        <f>D18+1</f>
        <v>26</v>
      </c>
      <c r="E20" s="346"/>
      <c r="F20" s="357">
        <f>F18+1</f>
        <v>47</v>
      </c>
      <c r="G20" s="346"/>
      <c r="H20" s="357">
        <f>H18+1</f>
        <v>68</v>
      </c>
      <c r="I20" s="349"/>
    </row>
    <row r="21" spans="1:9" ht="12" customHeight="1">
      <c r="A21" s="359" t="s">
        <v>942</v>
      </c>
      <c r="B21" s="362">
        <f>B20+1</f>
        <v>6</v>
      </c>
      <c r="C21" s="363"/>
      <c r="D21" s="364">
        <f>D20+1</f>
        <v>27</v>
      </c>
      <c r="E21" s="363"/>
      <c r="F21" s="364">
        <f>F20+1</f>
        <v>48</v>
      </c>
      <c r="G21" s="363"/>
      <c r="H21" s="364">
        <f>H20+1</f>
        <v>69</v>
      </c>
      <c r="I21" s="365"/>
    </row>
    <row r="22" spans="1:9" ht="12" customHeight="1">
      <c r="A22" s="143"/>
      <c r="B22" s="358"/>
      <c r="C22" s="346"/>
      <c r="D22" s="357"/>
      <c r="E22" s="346"/>
      <c r="F22" s="357"/>
      <c r="G22" s="346"/>
      <c r="H22" s="357"/>
      <c r="I22" s="349"/>
    </row>
    <row r="23" spans="1:9" ht="12" customHeight="1" thickBot="1">
      <c r="A23" s="367"/>
      <c r="B23" s="369">
        <f>B21+1</f>
        <v>7</v>
      </c>
      <c r="C23" s="370">
        <f>SUM(C11:C22)</f>
        <v>7619381</v>
      </c>
      <c r="D23" s="371">
        <f>D21+1</f>
        <v>28</v>
      </c>
      <c r="E23" s="370">
        <f>SUM(E11:E21)</f>
        <v>1448200</v>
      </c>
      <c r="F23" s="371">
        <f>F21+1</f>
        <v>49</v>
      </c>
      <c r="G23" s="370">
        <f>SUM(G11:G21)</f>
        <v>947509</v>
      </c>
      <c r="H23" s="371">
        <f>H21+1</f>
        <v>70</v>
      </c>
      <c r="I23" s="372">
        <f>SUM(I11:I22)</f>
        <v>8120072</v>
      </c>
    </row>
    <row r="24" spans="1:9" ht="12" customHeight="1">
      <c r="A24" s="373"/>
      <c r="B24" s="358"/>
      <c r="C24" s="108"/>
      <c r="D24" s="375"/>
      <c r="E24" s="108"/>
      <c r="F24" s="375"/>
      <c r="G24" s="108"/>
      <c r="H24" s="375"/>
      <c r="I24" s="376"/>
    </row>
    <row r="25" spans="1:9" ht="12" customHeight="1">
      <c r="A25" s="50" t="s">
        <v>1325</v>
      </c>
      <c r="B25" s="377"/>
      <c r="C25" s="346"/>
      <c r="D25" s="375"/>
      <c r="E25" s="376"/>
      <c r="F25" s="375"/>
      <c r="G25" s="108"/>
      <c r="H25" s="375"/>
      <c r="I25" s="376"/>
    </row>
    <row r="26" spans="1:9" ht="12" customHeight="1">
      <c r="A26" s="50" t="s">
        <v>1336</v>
      </c>
      <c r="B26" s="377"/>
      <c r="C26" s="346"/>
      <c r="D26" s="375"/>
      <c r="E26" s="376"/>
      <c r="F26" s="375"/>
      <c r="G26" s="108"/>
      <c r="H26" s="375"/>
      <c r="I26" s="376"/>
    </row>
    <row r="27" spans="1:9" ht="12" customHeight="1">
      <c r="A27" s="48" t="s">
        <v>1337</v>
      </c>
      <c r="B27" s="377"/>
      <c r="C27" s="346"/>
      <c r="D27" s="375"/>
      <c r="E27" s="376"/>
      <c r="F27" s="375"/>
      <c r="G27" s="108"/>
      <c r="H27" s="375"/>
      <c r="I27" s="376"/>
    </row>
    <row r="28" spans="1:9" ht="12" customHeight="1">
      <c r="A28" s="48"/>
      <c r="B28" s="377"/>
      <c r="C28" s="346"/>
      <c r="D28" s="375"/>
      <c r="E28" s="376"/>
      <c r="F28" s="375"/>
      <c r="G28" s="108"/>
      <c r="H28" s="375"/>
      <c r="I28" s="376"/>
    </row>
    <row r="29" spans="1:9" ht="12" customHeight="1">
      <c r="A29" s="28" t="s">
        <v>944</v>
      </c>
      <c r="B29" s="377"/>
      <c r="C29" s="346"/>
      <c r="D29" s="375"/>
      <c r="E29" s="108"/>
      <c r="F29" s="375"/>
      <c r="G29" s="108"/>
      <c r="H29" s="375"/>
      <c r="I29" s="376"/>
    </row>
    <row r="30" spans="1:9" ht="12" customHeight="1">
      <c r="A30" s="28" t="s">
        <v>1326</v>
      </c>
      <c r="B30" s="377"/>
      <c r="C30" s="346"/>
      <c r="D30" s="375"/>
      <c r="E30" s="108"/>
      <c r="F30" s="375"/>
      <c r="G30" s="108"/>
      <c r="H30" s="375"/>
      <c r="I30" s="376"/>
    </row>
    <row r="31" spans="1:9" ht="12" customHeight="1">
      <c r="A31" s="28" t="s">
        <v>1042</v>
      </c>
      <c r="B31" s="377"/>
      <c r="C31" s="346"/>
      <c r="D31" s="375"/>
      <c r="E31" s="108"/>
      <c r="F31" s="375"/>
      <c r="G31" s="108"/>
      <c r="H31" s="375"/>
      <c r="I31" s="376"/>
    </row>
    <row r="32" spans="1:9" ht="12" customHeight="1">
      <c r="A32" s="373" t="s">
        <v>945</v>
      </c>
      <c r="B32" s="352">
        <f>B23+1</f>
        <v>8</v>
      </c>
      <c r="C32" s="346"/>
      <c r="D32" s="375">
        <f>D23+1</f>
        <v>29</v>
      </c>
      <c r="E32" s="108"/>
      <c r="F32" s="375">
        <f>F23+1</f>
        <v>50</v>
      </c>
      <c r="G32" s="108"/>
      <c r="H32" s="375">
        <f>H23+1</f>
        <v>71</v>
      </c>
      <c r="I32" s="376"/>
    </row>
    <row r="33" spans="1:9" ht="12" customHeight="1">
      <c r="A33" s="373" t="s">
        <v>946</v>
      </c>
      <c r="B33" s="356">
        <f>B32+1</f>
        <v>9</v>
      </c>
      <c r="C33" s="82">
        <v>190977</v>
      </c>
      <c r="D33" s="375">
        <f>D32+1</f>
        <v>30</v>
      </c>
      <c r="E33" s="108">
        <v>66763</v>
      </c>
      <c r="F33" s="375">
        <f>F32+1</f>
        <v>51</v>
      </c>
      <c r="G33" s="108">
        <v>153859</v>
      </c>
      <c r="H33" s="375">
        <f>H32+1</f>
        <v>72</v>
      </c>
      <c r="I33" s="376">
        <f>C33+E33-G33</f>
        <v>103881</v>
      </c>
    </row>
    <row r="34" spans="1:9" ht="12.75">
      <c r="A34" s="373"/>
      <c r="B34" s="352"/>
      <c r="C34" s="346"/>
      <c r="D34" s="375"/>
      <c r="E34" s="108"/>
      <c r="F34" s="375"/>
      <c r="G34" s="108"/>
      <c r="H34" s="375"/>
      <c r="I34" s="376"/>
    </row>
    <row r="35" spans="1:9" ht="12" customHeight="1">
      <c r="A35" s="126" t="s">
        <v>947</v>
      </c>
      <c r="B35" s="196"/>
      <c r="C35" s="378"/>
      <c r="D35" s="375"/>
      <c r="E35" s="108"/>
      <c r="F35" s="375"/>
      <c r="G35" s="108"/>
      <c r="H35" s="375"/>
      <c r="I35" s="376"/>
    </row>
    <row r="36" spans="1:9" ht="12" customHeight="1">
      <c r="A36" s="126" t="s">
        <v>1332</v>
      </c>
      <c r="B36" s="196"/>
      <c r="C36" s="378"/>
      <c r="D36" s="375"/>
      <c r="E36" s="108"/>
      <c r="F36" s="375"/>
      <c r="G36" s="108"/>
      <c r="H36" s="375"/>
      <c r="I36" s="376"/>
    </row>
    <row r="37" spans="1:9" ht="12" customHeight="1">
      <c r="A37" s="373" t="s">
        <v>1331</v>
      </c>
      <c r="B37" s="352">
        <f>B33+1</f>
        <v>10</v>
      </c>
      <c r="C37" s="108">
        <v>5452698</v>
      </c>
      <c r="D37" s="375">
        <f>D33+1</f>
        <v>31</v>
      </c>
      <c r="E37" s="108">
        <v>630395</v>
      </c>
      <c r="F37" s="375">
        <f>F33+1</f>
        <v>52</v>
      </c>
      <c r="G37" s="108">
        <v>104475</v>
      </c>
      <c r="H37" s="375">
        <f>H33+1</f>
        <v>73</v>
      </c>
      <c r="I37" s="376">
        <v>5978618</v>
      </c>
    </row>
    <row r="38" spans="1:9" ht="12" customHeight="1">
      <c r="A38" s="373" t="s">
        <v>1330</v>
      </c>
      <c r="B38" s="352"/>
      <c r="C38" s="108"/>
      <c r="D38" s="375"/>
      <c r="E38" s="108"/>
      <c r="F38" s="375"/>
      <c r="G38" s="108"/>
      <c r="H38" s="375"/>
      <c r="I38" s="376"/>
    </row>
    <row r="39" spans="1:9" ht="12" customHeight="1">
      <c r="A39" s="373" t="s">
        <v>1331</v>
      </c>
      <c r="B39" s="352">
        <f>B37+1</f>
        <v>11</v>
      </c>
      <c r="C39" s="346">
        <v>745812</v>
      </c>
      <c r="D39" s="375">
        <f>D37+1</f>
        <v>32</v>
      </c>
      <c r="E39" s="108">
        <v>35000</v>
      </c>
      <c r="F39" s="375">
        <f>F37+1</f>
        <v>53</v>
      </c>
      <c r="G39" s="108">
        <v>602412</v>
      </c>
      <c r="H39" s="375">
        <f>H37+1</f>
        <v>74</v>
      </c>
      <c r="I39" s="376">
        <v>178400</v>
      </c>
    </row>
    <row r="40" spans="1:9" ht="12" customHeight="1">
      <c r="A40" s="373" t="s">
        <v>865</v>
      </c>
      <c r="B40" s="352"/>
      <c r="C40" s="346"/>
      <c r="D40" s="375"/>
      <c r="E40" s="108"/>
      <c r="F40" s="375"/>
      <c r="G40" s="108"/>
      <c r="H40" s="375"/>
      <c r="I40" s="376"/>
    </row>
    <row r="41" spans="1:9" ht="12" customHeight="1">
      <c r="A41" s="379" t="s">
        <v>1329</v>
      </c>
      <c r="B41" s="380">
        <f>B39+1</f>
        <v>12</v>
      </c>
      <c r="C41" s="381"/>
      <c r="D41" s="382">
        <f>D39+1</f>
        <v>33</v>
      </c>
      <c r="E41" s="92"/>
      <c r="F41" s="382">
        <f>F39+1</f>
        <v>54</v>
      </c>
      <c r="G41" s="92"/>
      <c r="H41" s="382">
        <f>H39+1</f>
        <v>75</v>
      </c>
      <c r="I41" s="376"/>
    </row>
    <row r="42" spans="1:9" ht="12" customHeight="1">
      <c r="A42" s="32"/>
      <c r="B42" s="383">
        <f>B41+1</f>
        <v>13</v>
      </c>
      <c r="C42" s="384">
        <f>SUM(C32:C41)</f>
        <v>6389487</v>
      </c>
      <c r="D42" s="385">
        <f>D41+1</f>
        <v>34</v>
      </c>
      <c r="E42" s="99">
        <f>SUM(E32:E41)</f>
        <v>732158</v>
      </c>
      <c r="F42" s="385">
        <f>F41+1</f>
        <v>55</v>
      </c>
      <c r="G42" s="99">
        <f>SUM(G32:G41)</f>
        <v>860746</v>
      </c>
      <c r="H42" s="385">
        <f>H41+1</f>
        <v>76</v>
      </c>
      <c r="I42" s="99">
        <f>SUM(I32:I41)</f>
        <v>6260899</v>
      </c>
    </row>
    <row r="43" spans="1:9" ht="9" customHeight="1">
      <c r="A43" s="18"/>
      <c r="B43" s="352"/>
      <c r="C43" s="387"/>
      <c r="D43" s="375"/>
      <c r="E43" s="108"/>
      <c r="F43" s="375"/>
      <c r="G43" s="108"/>
      <c r="H43" s="375"/>
      <c r="I43" s="376"/>
    </row>
    <row r="44" spans="1:9" ht="12" customHeight="1">
      <c r="A44" s="373" t="s">
        <v>948</v>
      </c>
      <c r="B44" s="352"/>
      <c r="C44" s="346"/>
      <c r="D44" s="375"/>
      <c r="E44" s="108"/>
      <c r="F44" s="375"/>
      <c r="G44" s="108"/>
      <c r="H44" s="375"/>
      <c r="I44" s="376"/>
    </row>
    <row r="45" spans="1:9" ht="12" customHeight="1">
      <c r="A45" s="126" t="s">
        <v>1041</v>
      </c>
      <c r="B45" s="352"/>
      <c r="C45" s="346"/>
      <c r="D45" s="375"/>
      <c r="E45" s="108"/>
      <c r="F45" s="375"/>
      <c r="G45" s="108"/>
      <c r="H45" s="375"/>
      <c r="I45" s="376"/>
    </row>
    <row r="46" spans="1:9" ht="12" customHeight="1">
      <c r="A46" s="126" t="s">
        <v>1042</v>
      </c>
      <c r="B46" s="352"/>
      <c r="C46" s="346"/>
      <c r="D46" s="375"/>
      <c r="E46" s="108"/>
      <c r="F46" s="375"/>
      <c r="G46" s="108"/>
      <c r="H46" s="375"/>
      <c r="I46" s="376"/>
    </row>
    <row r="47" spans="1:9" ht="12" customHeight="1">
      <c r="A47" s="126" t="s">
        <v>1333</v>
      </c>
      <c r="B47" s="352"/>
      <c r="C47" s="346"/>
      <c r="D47" s="375"/>
      <c r="E47" s="108"/>
      <c r="F47" s="375"/>
      <c r="G47" s="108"/>
      <c r="H47" s="375"/>
      <c r="I47" s="376"/>
    </row>
    <row r="48" spans="1:9" ht="12" customHeight="1">
      <c r="A48" s="373" t="s">
        <v>1334</v>
      </c>
      <c r="B48" s="352">
        <f>B42+1</f>
        <v>14</v>
      </c>
      <c r="C48" s="346">
        <v>907059</v>
      </c>
      <c r="D48" s="375">
        <f>D42+1</f>
        <v>35</v>
      </c>
      <c r="E48" s="108">
        <v>142500</v>
      </c>
      <c r="F48" s="375">
        <f>F42+1</f>
        <v>56</v>
      </c>
      <c r="G48" s="108">
        <v>20000</v>
      </c>
      <c r="H48" s="375">
        <f>H42+1</f>
        <v>77</v>
      </c>
      <c r="I48" s="376">
        <v>1029559</v>
      </c>
    </row>
    <row r="49" spans="1:9" ht="12" customHeight="1">
      <c r="A49" s="373" t="s">
        <v>949</v>
      </c>
      <c r="B49" s="352">
        <f>B48+1</f>
        <v>15</v>
      </c>
      <c r="C49" s="346">
        <v>50800</v>
      </c>
      <c r="D49" s="375">
        <f>D48+1</f>
        <v>36</v>
      </c>
      <c r="E49" s="108">
        <v>419683</v>
      </c>
      <c r="F49" s="375">
        <f>F48+1</f>
        <v>57</v>
      </c>
      <c r="G49" s="108">
        <v>40000</v>
      </c>
      <c r="H49" s="375">
        <f>H48+1</f>
        <v>78</v>
      </c>
      <c r="I49" s="376">
        <v>430483</v>
      </c>
    </row>
    <row r="50" spans="1:9" ht="12" customHeight="1">
      <c r="A50" s="373" t="s">
        <v>950</v>
      </c>
      <c r="B50" s="352">
        <f>B49+1</f>
        <v>16</v>
      </c>
      <c r="C50" s="346"/>
      <c r="D50" s="375">
        <f>D49+1</f>
        <v>37</v>
      </c>
      <c r="E50" s="108"/>
      <c r="F50" s="375">
        <f>F49+1</f>
        <v>58</v>
      </c>
      <c r="G50" s="108"/>
      <c r="H50" s="375">
        <f>H49+1</f>
        <v>79</v>
      </c>
      <c r="I50" s="376"/>
    </row>
    <row r="51" spans="1:9" ht="12" customHeight="1">
      <c r="A51" s="373" t="s">
        <v>1335</v>
      </c>
      <c r="B51" s="352"/>
      <c r="C51" s="346"/>
      <c r="D51" s="375"/>
      <c r="E51" s="108"/>
      <c r="F51" s="375"/>
      <c r="G51" s="108"/>
      <c r="H51" s="375"/>
      <c r="I51" s="376"/>
    </row>
    <row r="52" spans="1:9" ht="12" customHeight="1">
      <c r="A52" s="373" t="s">
        <v>1042</v>
      </c>
      <c r="B52" s="352">
        <f>B50+1</f>
        <v>17</v>
      </c>
      <c r="C52" s="346">
        <v>272035</v>
      </c>
      <c r="D52" s="375">
        <f>D50+1</f>
        <v>38</v>
      </c>
      <c r="E52" s="108">
        <v>153859</v>
      </c>
      <c r="F52" s="375">
        <f>F50+1</f>
        <v>59</v>
      </c>
      <c r="G52" s="108">
        <v>26763</v>
      </c>
      <c r="H52" s="375">
        <f>H50+1</f>
        <v>80</v>
      </c>
      <c r="I52" s="376">
        <f>C52+E52-G52</f>
        <v>399131</v>
      </c>
    </row>
    <row r="53" spans="1:9" ht="12" customHeight="1">
      <c r="A53" s="32"/>
      <c r="B53" s="383">
        <f>B52+1</f>
        <v>18</v>
      </c>
      <c r="C53" s="388">
        <f>SUM(C48:C52)</f>
        <v>1229894</v>
      </c>
      <c r="D53" s="385">
        <f>D52+1</f>
        <v>39</v>
      </c>
      <c r="E53" s="99">
        <f>SUM(E48:E52)</f>
        <v>716042</v>
      </c>
      <c r="F53" s="385">
        <f>F52+1</f>
        <v>60</v>
      </c>
      <c r="G53" s="99">
        <f>SUM(G48:G52)</f>
        <v>86763</v>
      </c>
      <c r="H53" s="385">
        <f>H52+1</f>
        <v>81</v>
      </c>
      <c r="I53" s="386">
        <f>SUM(I48:I52)</f>
        <v>1859173</v>
      </c>
    </row>
    <row r="54" spans="1:9" ht="12" customHeight="1">
      <c r="A54" s="373"/>
      <c r="B54" s="352">
        <f>B53+1</f>
        <v>19</v>
      </c>
      <c r="C54" s="376">
        <f>C42+C53</f>
        <v>7619381</v>
      </c>
      <c r="D54" s="375">
        <f>D53+1</f>
        <v>40</v>
      </c>
      <c r="E54" s="376">
        <f>E42+E53</f>
        <v>1448200</v>
      </c>
      <c r="F54" s="375">
        <f>F53+1</f>
        <v>61</v>
      </c>
      <c r="G54" s="376">
        <f>G42+G53</f>
        <v>947509</v>
      </c>
      <c r="H54" s="375">
        <f>H53+1</f>
        <v>82</v>
      </c>
      <c r="I54" s="376">
        <f>I42+I53</f>
        <v>8120072</v>
      </c>
    </row>
    <row r="55" spans="1:9" ht="9" customHeight="1">
      <c r="A55" s="373"/>
      <c r="B55" s="352"/>
      <c r="C55" s="376"/>
      <c r="D55" s="375"/>
      <c r="E55" s="108"/>
      <c r="F55" s="375"/>
      <c r="G55" s="108"/>
      <c r="H55" s="375"/>
      <c r="I55" s="376"/>
    </row>
    <row r="56" spans="1:9" ht="12" customHeight="1">
      <c r="A56" s="1532" t="s">
        <v>240</v>
      </c>
      <c r="B56" s="352"/>
      <c r="C56" s="390"/>
      <c r="D56" s="200"/>
      <c r="E56" s="200"/>
      <c r="F56" s="200"/>
      <c r="G56" s="200"/>
      <c r="H56" s="200"/>
      <c r="I56" s="390"/>
    </row>
    <row r="57" spans="1:9" ht="12" customHeight="1">
      <c r="A57" s="379" t="s">
        <v>951</v>
      </c>
      <c r="B57" s="362">
        <f>B54+1</f>
        <v>20</v>
      </c>
      <c r="C57" s="92"/>
      <c r="D57" s="382">
        <f>D54+1</f>
        <v>41</v>
      </c>
      <c r="E57" s="92"/>
      <c r="F57" s="382">
        <f>F54+1</f>
        <v>62</v>
      </c>
      <c r="G57" s="92"/>
      <c r="H57" s="382">
        <f>H54+1</f>
        <v>83</v>
      </c>
      <c r="I57" s="391"/>
    </row>
    <row r="58" spans="1:9" ht="12" customHeight="1">
      <c r="A58" s="373"/>
      <c r="B58" s="358"/>
      <c r="C58" s="108"/>
      <c r="D58" s="375"/>
      <c r="E58" s="108"/>
      <c r="F58" s="375"/>
      <c r="G58" s="108"/>
      <c r="H58" s="375"/>
      <c r="I58" s="260"/>
    </row>
    <row r="59" spans="1:9" ht="12" customHeight="1" thickBot="1">
      <c r="A59" s="14"/>
      <c r="B59" s="369">
        <f>B57+1</f>
        <v>21</v>
      </c>
      <c r="C59" s="174">
        <f>SUM(C54:C58)</f>
        <v>7619381</v>
      </c>
      <c r="D59" s="392">
        <f>D57+1</f>
        <v>42</v>
      </c>
      <c r="E59" s="174">
        <f>SUM(E54:E58)</f>
        <v>1448200</v>
      </c>
      <c r="F59" s="392">
        <f>F57+1</f>
        <v>63</v>
      </c>
      <c r="G59" s="174">
        <f>SUM(G54:G58)</f>
        <v>947509</v>
      </c>
      <c r="H59" s="392">
        <f>H57+1</f>
        <v>84</v>
      </c>
      <c r="I59" s="174">
        <f>SUM(I54:I58)</f>
        <v>8120072</v>
      </c>
    </row>
    <row r="60" spans="3:9" ht="8.25" customHeight="1">
      <c r="C60" s="393"/>
      <c r="I60" s="27"/>
    </row>
    <row r="61" spans="1:3" ht="12.75" customHeight="1">
      <c r="A61" s="151" t="s">
        <v>719</v>
      </c>
      <c r="C61" s="393"/>
    </row>
    <row r="62" spans="1:9" ht="12.75" customHeight="1">
      <c r="A62" s="323" t="s">
        <v>723</v>
      </c>
      <c r="C62" s="1684">
        <f>C17</f>
        <v>463012</v>
      </c>
      <c r="I62" s="173">
        <f>I17</f>
        <v>503012</v>
      </c>
    </row>
    <row r="63" ht="12.75" customHeight="1">
      <c r="A63" s="1532" t="s">
        <v>720</v>
      </c>
    </row>
    <row r="64" spans="1:9" ht="12.75" customHeight="1">
      <c r="A64" s="1532" t="s">
        <v>724</v>
      </c>
      <c r="C64" s="27">
        <f>C33</f>
        <v>190977</v>
      </c>
      <c r="I64" s="27">
        <f>I33</f>
        <v>103881</v>
      </c>
    </row>
    <row r="65" spans="1:9" ht="12.75" customHeight="1">
      <c r="A65" s="1532" t="s">
        <v>725</v>
      </c>
      <c r="C65" s="27">
        <f>C52</f>
        <v>272035</v>
      </c>
      <c r="I65" s="27">
        <f>I52</f>
        <v>399131</v>
      </c>
    </row>
    <row r="66" spans="1:9" ht="12.75" customHeight="1">
      <c r="A66" s="672"/>
      <c r="C66" s="1376">
        <f>SUM(C64:C65)</f>
        <v>463012</v>
      </c>
      <c r="I66" s="1376">
        <f>SUM(I64:I65)</f>
        <v>503012</v>
      </c>
    </row>
    <row r="67" ht="12.75" customHeight="1">
      <c r="A67" s="1532" t="s">
        <v>721</v>
      </c>
    </row>
  </sheetData>
  <sheetProtection/>
  <mergeCells count="2">
    <mergeCell ref="A3:I3"/>
    <mergeCell ref="A4:I4"/>
  </mergeCells>
  <printOptions/>
  <pageMargins left="0.3937007874015748" right="0.3937007874015748" top="0.5905511811023623" bottom="0.3937007874015748" header="0.3937007874015748" footer="0.3937007874015748"/>
  <pageSetup horizontalDpi="600" verticalDpi="600" orientation="portrait" scale="89" r:id="rId1"/>
  <headerFooter alignWithMargins="0">
    <oddHeader>&amp;L&amp;9Organisme ________________________________________&amp;R&amp;9Code géographique ____________</oddHeader>
    <oddFooter>&amp;LS37</oddFooter>
  </headerFooter>
</worksheet>
</file>

<file path=xl/worksheets/sheet46.xml><?xml version="1.0" encoding="utf-8"?>
<worksheet xmlns="http://schemas.openxmlformats.org/spreadsheetml/2006/main" xmlns:r="http://schemas.openxmlformats.org/officeDocument/2006/relationships">
  <sheetPr codeName="Feuil49"/>
  <dimension ref="A1:I270"/>
  <sheetViews>
    <sheetView showZeros="0" zoomScalePageLayoutView="0" workbookViewId="0" topLeftCell="A42">
      <selection activeCell="F22" sqref="F22"/>
    </sheetView>
  </sheetViews>
  <sheetFormatPr defaultColWidth="11.421875" defaultRowHeight="12.75"/>
  <cols>
    <col min="1" max="1" width="13.57421875" style="1" customWidth="1"/>
    <col min="2" max="2" width="2.7109375" style="676" customWidth="1"/>
    <col min="3" max="3" width="55.7109375" style="1" customWidth="1"/>
    <col min="4" max="4" width="2.7109375" style="1" hidden="1" customWidth="1"/>
    <col min="5" max="5" width="2.7109375" style="1" customWidth="1"/>
    <col min="6" max="6" width="15.7109375" style="1" customWidth="1"/>
    <col min="7" max="16384" width="11.421875" style="1" customWidth="1"/>
  </cols>
  <sheetData>
    <row r="1" spans="1:6" s="18" customFormat="1" ht="12.75" customHeight="1">
      <c r="A1" s="641"/>
      <c r="B1" s="1063"/>
      <c r="C1" s="416"/>
      <c r="D1" s="416"/>
      <c r="E1" s="416"/>
      <c r="F1" s="594"/>
    </row>
    <row r="2" spans="1:6" s="18" customFormat="1" ht="12.75" customHeight="1">
      <c r="A2" s="28"/>
      <c r="B2" s="36"/>
      <c r="C2" s="1028"/>
      <c r="D2" s="1028"/>
      <c r="E2" s="1028"/>
      <c r="F2" s="1028"/>
    </row>
    <row r="3" spans="1:7" s="18" customFormat="1" ht="12.75" customHeight="1">
      <c r="A3" s="1724" t="s">
        <v>384</v>
      </c>
      <c r="B3" s="1724"/>
      <c r="C3" s="1724"/>
      <c r="D3" s="1724"/>
      <c r="E3" s="1724"/>
      <c r="F3" s="1724"/>
      <c r="G3" s="1724"/>
    </row>
    <row r="4" spans="1:7" s="18" customFormat="1" ht="12.75" customHeight="1">
      <c r="A4" s="1724" t="s">
        <v>385</v>
      </c>
      <c r="B4" s="1724"/>
      <c r="C4" s="1724"/>
      <c r="D4" s="1724"/>
      <c r="E4" s="1724"/>
      <c r="F4" s="1724"/>
      <c r="G4" s="1724"/>
    </row>
    <row r="5" spans="1:7" s="18" customFormat="1" ht="12.75" customHeight="1">
      <c r="A5" s="1724" t="s">
        <v>1365</v>
      </c>
      <c r="B5" s="1724"/>
      <c r="C5" s="1724"/>
      <c r="D5" s="1724"/>
      <c r="E5" s="1724"/>
      <c r="F5" s="1724"/>
      <c r="G5" s="1724"/>
    </row>
    <row r="6" spans="1:6" s="18" customFormat="1" ht="12.75" customHeight="1">
      <c r="A6" s="61"/>
      <c r="B6" s="61"/>
      <c r="C6" s="61"/>
      <c r="D6" s="61"/>
      <c r="E6" s="61"/>
      <c r="F6" s="61"/>
    </row>
    <row r="7" spans="1:6" s="18" customFormat="1" ht="12.75" customHeight="1">
      <c r="A7" s="1798"/>
      <c r="B7" s="1798"/>
      <c r="C7" s="1798"/>
      <c r="D7" s="61"/>
      <c r="E7" s="61"/>
      <c r="F7" s="61"/>
    </row>
    <row r="8" spans="1:6" s="18" customFormat="1" ht="12.75" customHeight="1">
      <c r="A8" s="61"/>
      <c r="B8" s="61"/>
      <c r="C8" s="61"/>
      <c r="D8" s="61"/>
      <c r="E8" s="61"/>
      <c r="F8" s="61"/>
    </row>
    <row r="9" spans="2:6" s="18" customFormat="1" ht="12.75" customHeight="1">
      <c r="B9" s="36"/>
      <c r="C9" s="1028"/>
      <c r="D9" s="1028"/>
      <c r="E9" s="1028"/>
      <c r="F9" s="1028"/>
    </row>
    <row r="10" spans="1:9" s="18" customFormat="1" ht="12.75" customHeight="1">
      <c r="A10" s="61" t="s">
        <v>1031</v>
      </c>
      <c r="B10" s="36"/>
      <c r="C10" s="1043" t="s">
        <v>1032</v>
      </c>
      <c r="D10" s="1028"/>
      <c r="E10" s="1028"/>
      <c r="F10" s="1043" t="s">
        <v>1033</v>
      </c>
      <c r="G10" s="1065"/>
      <c r="H10" s="126"/>
      <c r="I10" s="126"/>
    </row>
    <row r="11" spans="1:6" s="18" customFormat="1" ht="12.75" customHeight="1">
      <c r="A11" s="44" t="s">
        <v>1034</v>
      </c>
      <c r="B11" s="36"/>
      <c r="C11" s="1066"/>
      <c r="D11" s="1028"/>
      <c r="E11" s="1028"/>
      <c r="F11" s="1066"/>
    </row>
    <row r="12" spans="1:6" s="18" customFormat="1" ht="12.75" customHeight="1">
      <c r="A12" s="553" t="s">
        <v>341</v>
      </c>
      <c r="B12" s="36"/>
      <c r="C12" s="1028" t="s">
        <v>330</v>
      </c>
      <c r="D12" s="1028"/>
      <c r="E12" s="1028"/>
      <c r="F12" s="1028">
        <f>203674*(6157018/6620030)-15000</f>
        <v>174428.82194370718</v>
      </c>
    </row>
    <row r="13" spans="1:6" s="18" customFormat="1" ht="12.75" customHeight="1">
      <c r="A13" s="553" t="s">
        <v>342</v>
      </c>
      <c r="B13" s="36"/>
      <c r="C13" s="1028" t="s">
        <v>331</v>
      </c>
      <c r="D13" s="1028"/>
      <c r="E13" s="1028"/>
      <c r="F13" s="1028">
        <f>618868*(6157018/6620030)-45000</f>
        <v>530583.7081741322</v>
      </c>
    </row>
    <row r="14" spans="1:6" s="18" customFormat="1" ht="12.75" customHeight="1">
      <c r="A14" s="553" t="s">
        <v>343</v>
      </c>
      <c r="B14" s="36"/>
      <c r="C14" s="1028" t="s">
        <v>332</v>
      </c>
      <c r="D14" s="1028"/>
      <c r="E14" s="1028"/>
      <c r="F14" s="1028">
        <f>296685*(6157018/6620030)+60000</f>
        <v>335934.5328238694</v>
      </c>
    </row>
    <row r="15" spans="1:6" s="18" customFormat="1" ht="12.75" customHeight="1">
      <c r="A15" s="553" t="s">
        <v>344</v>
      </c>
      <c r="B15" s="36"/>
      <c r="C15" s="1028" t="s">
        <v>333</v>
      </c>
      <c r="D15" s="1028"/>
      <c r="E15" s="1028"/>
      <c r="F15" s="1028">
        <f>452981*(6157018/6620030)+50000</f>
        <v>471299.0229134913</v>
      </c>
    </row>
    <row r="16" spans="1:6" s="18" customFormat="1" ht="12.75" customHeight="1">
      <c r="A16" s="553" t="s">
        <v>345</v>
      </c>
      <c r="B16" s="36"/>
      <c r="C16" s="1028" t="s">
        <v>334</v>
      </c>
      <c r="D16" s="1028"/>
      <c r="E16" s="1028"/>
      <c r="F16" s="1028">
        <f>277077*(6157018/6620030)-50000</f>
        <v>207697.93737883362</v>
      </c>
    </row>
    <row r="17" spans="1:6" s="18" customFormat="1" ht="12.75" customHeight="1">
      <c r="A17" s="553" t="s">
        <v>346</v>
      </c>
      <c r="B17" s="36"/>
      <c r="C17" s="1028" t="s">
        <v>335</v>
      </c>
      <c r="D17" s="1028"/>
      <c r="E17" s="1028"/>
      <c r="F17" s="1028">
        <f>248931*(6157018/6620030)-37000</f>
        <v>194520.49881314737</v>
      </c>
    </row>
    <row r="18" spans="1:6" s="18" customFormat="1" ht="12.75" customHeight="1">
      <c r="A18" s="553" t="s">
        <v>347</v>
      </c>
      <c r="B18" s="36"/>
      <c r="C18" s="1028" t="s">
        <v>336</v>
      </c>
      <c r="D18" s="1028"/>
      <c r="E18" s="1028"/>
      <c r="F18" s="1028">
        <f>679924*(6157018/6620030)+37000</f>
        <v>669369.3860348065</v>
      </c>
    </row>
    <row r="19" spans="1:6" s="18" customFormat="1" ht="12.75" customHeight="1">
      <c r="A19" s="553" t="s">
        <v>348</v>
      </c>
      <c r="B19" s="36"/>
      <c r="C19" s="1028" t="s">
        <v>337</v>
      </c>
      <c r="D19" s="1028"/>
      <c r="E19" s="1028"/>
      <c r="F19" s="1028">
        <f>435914*(6157018/6620030)-15600</f>
        <v>389825.7072025353</v>
      </c>
    </row>
    <row r="20" spans="1:6" s="18" customFormat="1" ht="12.75" customHeight="1">
      <c r="A20" s="553" t="s">
        <v>349</v>
      </c>
      <c r="B20" s="36"/>
      <c r="C20" s="1028" t="s">
        <v>338</v>
      </c>
      <c r="D20" s="1028"/>
      <c r="E20" s="1028"/>
      <c r="F20" s="1028">
        <f>476554*(6157018/6620030)+15600</f>
        <v>458823.3020049758</v>
      </c>
    </row>
    <row r="21" spans="1:6" s="18" customFormat="1" ht="12.75" customHeight="1">
      <c r="A21" s="553" t="s">
        <v>350</v>
      </c>
      <c r="B21" s="36"/>
      <c r="C21" s="1028" t="s">
        <v>339</v>
      </c>
      <c r="D21" s="1028"/>
      <c r="E21" s="1028"/>
      <c r="F21" s="1028">
        <f>2820325*(6157018/6620030)-99000+28661</f>
        <v>2552729.443926991</v>
      </c>
    </row>
    <row r="22" spans="1:6" s="18" customFormat="1" ht="12.75" customHeight="1">
      <c r="A22" s="553" t="s">
        <v>351</v>
      </c>
      <c r="B22" s="36"/>
      <c r="C22" s="1028" t="s">
        <v>340</v>
      </c>
      <c r="D22" s="1028"/>
      <c r="E22" s="1028"/>
      <c r="F22" s="1028">
        <f>109097*(6157018/6620030)+99000</f>
        <v>200466.63878351005</v>
      </c>
    </row>
    <row r="23" spans="1:6" s="18" customFormat="1" ht="12.75" customHeight="1">
      <c r="A23" s="126"/>
      <c r="B23" s="36"/>
      <c r="C23" s="1028"/>
      <c r="D23" s="1028"/>
      <c r="E23" s="1028"/>
      <c r="F23" s="1028"/>
    </row>
    <row r="24" spans="1:6" s="18" customFormat="1" ht="12.75" customHeight="1">
      <c r="A24" s="126"/>
      <c r="B24" s="36"/>
      <c r="C24" s="1028"/>
      <c r="D24" s="1028"/>
      <c r="E24" s="1028"/>
      <c r="F24" s="1028"/>
    </row>
    <row r="25" spans="2:6" s="18" customFormat="1" ht="12.75" customHeight="1">
      <c r="B25" s="36"/>
      <c r="C25" s="1028"/>
      <c r="D25" s="1028"/>
      <c r="E25" s="1028"/>
      <c r="F25" s="1028"/>
    </row>
    <row r="26" spans="2:6" s="18" customFormat="1" ht="12.75" customHeight="1">
      <c r="B26" s="36"/>
      <c r="C26" s="1028"/>
      <c r="D26" s="1028"/>
      <c r="E26" s="1028"/>
      <c r="F26" s="1028"/>
    </row>
    <row r="27" spans="2:6" s="18" customFormat="1" ht="12.75" customHeight="1">
      <c r="B27" s="36"/>
      <c r="C27" s="1028"/>
      <c r="D27" s="1028"/>
      <c r="E27" s="1028"/>
      <c r="F27" s="1028"/>
    </row>
    <row r="28" spans="2:6" s="18" customFormat="1" ht="12.75" customHeight="1">
      <c r="B28" s="36"/>
      <c r="C28" s="1028"/>
      <c r="D28" s="1028"/>
      <c r="E28" s="1028"/>
      <c r="F28" s="1028"/>
    </row>
    <row r="29" spans="2:6" s="18" customFormat="1" ht="12.75" customHeight="1">
      <c r="B29" s="36"/>
      <c r="C29" s="1028"/>
      <c r="D29" s="1028"/>
      <c r="E29" s="1028"/>
      <c r="F29" s="1028"/>
    </row>
    <row r="30" spans="1:6" s="18" customFormat="1" ht="12.75" customHeight="1">
      <c r="A30" s="203"/>
      <c r="B30" s="36"/>
      <c r="C30" s="1028"/>
      <c r="D30" s="1028"/>
      <c r="E30" s="1028"/>
      <c r="F30" s="1028"/>
    </row>
    <row r="31" spans="1:6" s="18" customFormat="1" ht="12.75" customHeight="1">
      <c r="A31" s="126"/>
      <c r="B31" s="36"/>
      <c r="C31" s="1028"/>
      <c r="D31" s="1028"/>
      <c r="E31" s="1028"/>
      <c r="F31" s="1028"/>
    </row>
    <row r="32" spans="2:6" s="18" customFormat="1" ht="12.75" customHeight="1">
      <c r="B32" s="36"/>
      <c r="C32" s="1028"/>
      <c r="D32" s="1028"/>
      <c r="E32" s="1028"/>
      <c r="F32" s="1028"/>
    </row>
    <row r="33" spans="2:6" s="18" customFormat="1" ht="12.75" customHeight="1">
      <c r="B33" s="36"/>
      <c r="C33" s="1028"/>
      <c r="D33" s="1028"/>
      <c r="E33" s="1028"/>
      <c r="F33" s="1028"/>
    </row>
    <row r="34" spans="2:6" s="18" customFormat="1" ht="12.75" customHeight="1">
      <c r="B34" s="36"/>
      <c r="C34" s="1028"/>
      <c r="D34" s="1028"/>
      <c r="E34" s="1028"/>
      <c r="F34" s="1028"/>
    </row>
    <row r="35" spans="2:6" s="18" customFormat="1" ht="12.75" customHeight="1">
      <c r="B35" s="36"/>
      <c r="C35" s="1028"/>
      <c r="D35" s="1028"/>
      <c r="E35" s="1028"/>
      <c r="F35" s="1028"/>
    </row>
    <row r="36" spans="1:6" s="18" customFormat="1" ht="12.75" customHeight="1">
      <c r="A36" s="126"/>
      <c r="B36" s="36"/>
      <c r="C36" s="1028"/>
      <c r="D36" s="1028"/>
      <c r="E36" s="1028"/>
      <c r="F36" s="1028"/>
    </row>
    <row r="37" spans="1:6" s="18" customFormat="1" ht="12.75" customHeight="1">
      <c r="A37" s="126"/>
      <c r="B37" s="36"/>
      <c r="C37" s="1028"/>
      <c r="D37" s="1028"/>
      <c r="E37" s="1028"/>
      <c r="F37" s="1028"/>
    </row>
    <row r="38" spans="1:6" s="18" customFormat="1" ht="12.75" customHeight="1">
      <c r="A38" s="126"/>
      <c r="B38" s="36"/>
      <c r="C38" s="1028"/>
      <c r="D38" s="1028"/>
      <c r="E38" s="1028"/>
      <c r="F38" s="1028"/>
    </row>
    <row r="39" spans="1:6" s="18" customFormat="1" ht="12.75" customHeight="1">
      <c r="A39" s="126"/>
      <c r="B39" s="36"/>
      <c r="C39" s="1028"/>
      <c r="D39" s="1028"/>
      <c r="E39" s="1028"/>
      <c r="F39" s="1028"/>
    </row>
    <row r="40" spans="1:6" s="18" customFormat="1" ht="12.75" customHeight="1">
      <c r="A40" s="126"/>
      <c r="B40" s="36"/>
      <c r="C40" s="1028"/>
      <c r="D40" s="1028"/>
      <c r="E40" s="1028"/>
      <c r="F40" s="1028"/>
    </row>
    <row r="41" spans="1:6" s="18" customFormat="1" ht="12.75" customHeight="1">
      <c r="A41" s="126"/>
      <c r="B41" s="36"/>
      <c r="C41" s="1028"/>
      <c r="D41" s="1028"/>
      <c r="E41" s="1028"/>
      <c r="F41" s="1028"/>
    </row>
    <row r="42" spans="1:6" s="18" customFormat="1" ht="12.75" customHeight="1">
      <c r="A42" s="126"/>
      <c r="B42" s="36"/>
      <c r="C42" s="1028"/>
      <c r="D42" s="1028"/>
      <c r="E42" s="1028"/>
      <c r="F42" s="1028"/>
    </row>
    <row r="43" spans="1:6" s="18" customFormat="1" ht="12.75" customHeight="1">
      <c r="A43" s="126"/>
      <c r="B43" s="36"/>
      <c r="C43" s="1028"/>
      <c r="D43" s="1028"/>
      <c r="E43" s="1028"/>
      <c r="F43" s="1028"/>
    </row>
    <row r="44" spans="1:6" s="18" customFormat="1" ht="12.75" customHeight="1">
      <c r="A44" s="126"/>
      <c r="B44" s="36"/>
      <c r="C44" s="1028"/>
      <c r="D44" s="1028"/>
      <c r="E44" s="1028"/>
      <c r="F44" s="1028"/>
    </row>
    <row r="45" spans="1:6" s="18" customFormat="1" ht="12.75" customHeight="1">
      <c r="A45" s="126"/>
      <c r="B45" s="36"/>
      <c r="C45" s="1028"/>
      <c r="D45" s="1028"/>
      <c r="E45" s="1028"/>
      <c r="F45" s="1028"/>
    </row>
    <row r="46" spans="2:6" s="18" customFormat="1" ht="12.75" customHeight="1">
      <c r="B46" s="36"/>
      <c r="C46" s="1028"/>
      <c r="D46" s="1028"/>
      <c r="E46" s="1028"/>
      <c r="F46" s="1028"/>
    </row>
    <row r="47" spans="2:6" s="18" customFormat="1" ht="12.75" customHeight="1">
      <c r="B47" s="36"/>
      <c r="C47" s="1028"/>
      <c r="D47" s="1028"/>
      <c r="E47" s="1028"/>
      <c r="F47" s="1028"/>
    </row>
    <row r="48" spans="3:6" s="18" customFormat="1" ht="12.75" customHeight="1">
      <c r="C48" s="1028"/>
      <c r="D48" s="1028"/>
      <c r="E48" s="1028"/>
      <c r="F48" s="1028"/>
    </row>
    <row r="49" spans="3:6" s="18" customFormat="1" ht="12.75" customHeight="1">
      <c r="C49" s="1028"/>
      <c r="D49" s="1028"/>
      <c r="E49" s="1028"/>
      <c r="F49" s="1028"/>
    </row>
    <row r="50" s="18" customFormat="1" ht="12.75" customHeight="1"/>
    <row r="51" s="18" customFormat="1" ht="12.75" customHeight="1"/>
    <row r="52" spans="1:6" s="18" customFormat="1" ht="12.75" customHeight="1">
      <c r="A52" s="45"/>
      <c r="B52" s="45"/>
      <c r="C52" s="45"/>
      <c r="D52" s="45"/>
      <c r="E52" s="45"/>
      <c r="F52" s="45"/>
    </row>
    <row r="53" s="18" customFormat="1" ht="12.75" customHeight="1"/>
    <row r="54" spans="1:6" s="18" customFormat="1" ht="12.75" customHeight="1" thickBot="1">
      <c r="A54" s="247"/>
      <c r="B54" s="14"/>
      <c r="C54" s="14"/>
      <c r="D54" s="14"/>
      <c r="E54" s="408">
        <v>1</v>
      </c>
      <c r="F54" s="1574">
        <f>SUM(F12:F53)</f>
        <v>6185678.999999999</v>
      </c>
    </row>
    <row r="55" s="18" customFormat="1" ht="12.75" customHeight="1"/>
    <row r="56" s="18" customFormat="1" ht="12.75" customHeight="1"/>
    <row r="57" s="18" customFormat="1" ht="12.75" customHeight="1"/>
    <row r="58" s="18" customFormat="1" ht="12.75" customHeight="1"/>
    <row r="59" s="18" customFormat="1" ht="12.75" customHeight="1"/>
    <row r="60" s="18" customFormat="1" ht="12.75">
      <c r="B60" s="1068"/>
    </row>
    <row r="61" s="18" customFormat="1" ht="12.75">
      <c r="B61" s="1068"/>
    </row>
    <row r="62" s="18" customFormat="1" ht="12.75">
      <c r="B62" s="1068"/>
    </row>
    <row r="63" s="18" customFormat="1" ht="12.75">
      <c r="B63" s="1068"/>
    </row>
    <row r="64" s="18" customFormat="1" ht="12.75">
      <c r="B64" s="1068"/>
    </row>
    <row r="65" s="18" customFormat="1" ht="12.75">
      <c r="B65" s="1068"/>
    </row>
    <row r="66" s="18" customFormat="1" ht="12.75">
      <c r="B66" s="1068"/>
    </row>
    <row r="67" s="18" customFormat="1" ht="12.75">
      <c r="B67" s="1068"/>
    </row>
    <row r="68" s="18" customFormat="1" ht="12.75">
      <c r="B68" s="1068"/>
    </row>
    <row r="69" s="18" customFormat="1" ht="12.75">
      <c r="B69" s="1068"/>
    </row>
    <row r="70" s="18" customFormat="1" ht="12.75">
      <c r="B70" s="1068"/>
    </row>
    <row r="71" s="18" customFormat="1" ht="12.75">
      <c r="B71" s="1068"/>
    </row>
    <row r="72" s="18" customFormat="1" ht="12.75">
      <c r="B72" s="1068"/>
    </row>
    <row r="73" s="18" customFormat="1" ht="12.75">
      <c r="B73" s="1068"/>
    </row>
    <row r="74" s="18" customFormat="1" ht="12.75">
      <c r="B74" s="1068"/>
    </row>
    <row r="75" s="18" customFormat="1" ht="12.75">
      <c r="B75" s="1068"/>
    </row>
    <row r="76" s="18" customFormat="1" ht="12.75">
      <c r="B76" s="1068"/>
    </row>
    <row r="77" s="18" customFormat="1" ht="12.75">
      <c r="B77" s="1068"/>
    </row>
    <row r="78" s="18" customFormat="1" ht="12.75">
      <c r="B78" s="1068"/>
    </row>
    <row r="79" s="18" customFormat="1" ht="12.75">
      <c r="B79" s="1068"/>
    </row>
    <row r="80" s="18" customFormat="1" ht="12.75">
      <c r="B80" s="1068"/>
    </row>
    <row r="81" s="18" customFormat="1" ht="12.75">
      <c r="B81" s="1068"/>
    </row>
    <row r="82" s="18" customFormat="1" ht="12.75">
      <c r="B82" s="1068"/>
    </row>
    <row r="83" s="18" customFormat="1" ht="12.75">
      <c r="B83" s="1068"/>
    </row>
    <row r="84" s="18" customFormat="1" ht="12.75">
      <c r="B84" s="1068"/>
    </row>
    <row r="85" s="18" customFormat="1" ht="12.75">
      <c r="B85" s="1068"/>
    </row>
    <row r="86" s="18" customFormat="1" ht="12.75">
      <c r="B86" s="1068"/>
    </row>
    <row r="87" s="18" customFormat="1" ht="12.75">
      <c r="B87" s="1068"/>
    </row>
    <row r="88" s="18" customFormat="1" ht="12.75">
      <c r="B88" s="1068"/>
    </row>
    <row r="89" s="18" customFormat="1" ht="12.75">
      <c r="B89" s="1068"/>
    </row>
    <row r="90" s="18" customFormat="1" ht="12.75">
      <c r="B90" s="1068"/>
    </row>
    <row r="91" s="18" customFormat="1" ht="12.75">
      <c r="B91" s="1068"/>
    </row>
    <row r="92" s="18" customFormat="1" ht="12.75">
      <c r="B92" s="1068"/>
    </row>
    <row r="93" s="18" customFormat="1" ht="12.75">
      <c r="B93" s="1068"/>
    </row>
    <row r="94" s="18" customFormat="1" ht="12.75">
      <c r="B94" s="1068"/>
    </row>
    <row r="95" s="18" customFormat="1" ht="12.75">
      <c r="B95" s="1068"/>
    </row>
    <row r="96" s="18" customFormat="1" ht="12.75">
      <c r="B96" s="1068"/>
    </row>
    <row r="97" s="18" customFormat="1" ht="12.75">
      <c r="B97" s="1068"/>
    </row>
    <row r="98" s="18" customFormat="1" ht="12.75">
      <c r="B98" s="1068"/>
    </row>
    <row r="99" s="18" customFormat="1" ht="12.75">
      <c r="B99" s="1068"/>
    </row>
    <row r="100" s="18" customFormat="1" ht="12.75">
      <c r="B100" s="1068"/>
    </row>
    <row r="101" s="18" customFormat="1" ht="12.75">
      <c r="B101" s="1068"/>
    </row>
    <row r="102" s="18" customFormat="1" ht="12.75">
      <c r="B102" s="1068"/>
    </row>
    <row r="103" s="18" customFormat="1" ht="12.75">
      <c r="B103" s="1068"/>
    </row>
    <row r="104" s="18" customFormat="1" ht="12.75">
      <c r="B104" s="1068"/>
    </row>
    <row r="105" s="18" customFormat="1" ht="12.75">
      <c r="B105" s="1068"/>
    </row>
    <row r="106" s="18" customFormat="1" ht="12.75">
      <c r="B106" s="1068"/>
    </row>
    <row r="107" s="18" customFormat="1" ht="12.75">
      <c r="B107" s="1068"/>
    </row>
    <row r="108" s="18" customFormat="1" ht="12.75">
      <c r="B108" s="1068"/>
    </row>
    <row r="109" s="18" customFormat="1" ht="12.75">
      <c r="B109" s="1068"/>
    </row>
    <row r="110" s="18" customFormat="1" ht="12.75">
      <c r="B110" s="1068"/>
    </row>
    <row r="111" s="18" customFormat="1" ht="12.75">
      <c r="B111" s="1068"/>
    </row>
    <row r="112" s="18" customFormat="1" ht="12.75">
      <c r="B112" s="1068"/>
    </row>
    <row r="113" s="18" customFormat="1" ht="12.75">
      <c r="B113" s="1068"/>
    </row>
    <row r="114" s="18" customFormat="1" ht="12.75">
      <c r="B114" s="1068"/>
    </row>
    <row r="115" s="18" customFormat="1" ht="12.75">
      <c r="B115" s="1068"/>
    </row>
    <row r="116" s="18" customFormat="1" ht="12.75">
      <c r="B116" s="1068"/>
    </row>
    <row r="117" s="18" customFormat="1" ht="12.75">
      <c r="B117" s="1068"/>
    </row>
    <row r="118" s="18" customFormat="1" ht="12.75">
      <c r="B118" s="1068"/>
    </row>
    <row r="119" s="18" customFormat="1" ht="12.75">
      <c r="B119" s="1068"/>
    </row>
    <row r="120" s="18" customFormat="1" ht="12.75">
      <c r="B120" s="1068"/>
    </row>
    <row r="121" s="18" customFormat="1" ht="12.75">
      <c r="B121" s="1068"/>
    </row>
    <row r="122" s="18" customFormat="1" ht="12.75">
      <c r="B122" s="1068"/>
    </row>
    <row r="123" s="18" customFormat="1" ht="12.75">
      <c r="B123" s="1068"/>
    </row>
    <row r="124" s="18" customFormat="1" ht="12.75">
      <c r="B124" s="1068"/>
    </row>
    <row r="125" s="18" customFormat="1" ht="12.75">
      <c r="B125" s="1068"/>
    </row>
    <row r="126" s="18" customFormat="1" ht="12.75">
      <c r="B126" s="1068"/>
    </row>
    <row r="127" s="18" customFormat="1" ht="12.75">
      <c r="B127" s="1068"/>
    </row>
    <row r="128" s="18" customFormat="1" ht="12.75">
      <c r="B128" s="1068"/>
    </row>
    <row r="129" s="18" customFormat="1" ht="12.75">
      <c r="B129" s="1068"/>
    </row>
    <row r="130" s="18" customFormat="1" ht="12.75">
      <c r="B130" s="1068"/>
    </row>
    <row r="131" s="18" customFormat="1" ht="12.75">
      <c r="B131" s="1068"/>
    </row>
    <row r="132" s="18" customFormat="1" ht="12.75">
      <c r="B132" s="1068"/>
    </row>
    <row r="133" s="18" customFormat="1" ht="12.75">
      <c r="B133" s="1068"/>
    </row>
    <row r="134" s="18" customFormat="1" ht="12.75">
      <c r="B134" s="1068"/>
    </row>
    <row r="135" s="18" customFormat="1" ht="12.75">
      <c r="B135" s="1068"/>
    </row>
    <row r="136" s="18" customFormat="1" ht="12.75">
      <c r="B136" s="1068"/>
    </row>
    <row r="137" s="18" customFormat="1" ht="12.75">
      <c r="B137" s="1068"/>
    </row>
    <row r="138" s="18" customFormat="1" ht="12.75">
      <c r="B138" s="1068"/>
    </row>
    <row r="139" s="18" customFormat="1" ht="12.75">
      <c r="B139" s="1068"/>
    </row>
    <row r="140" s="18" customFormat="1" ht="12.75">
      <c r="B140" s="1068"/>
    </row>
    <row r="141" s="18" customFormat="1" ht="12.75">
      <c r="B141" s="1068"/>
    </row>
    <row r="142" s="18" customFormat="1" ht="12.75">
      <c r="B142" s="1068"/>
    </row>
    <row r="143" s="18" customFormat="1" ht="12.75">
      <c r="B143" s="1068"/>
    </row>
    <row r="144" s="18" customFormat="1" ht="12.75">
      <c r="B144" s="1068"/>
    </row>
    <row r="145" s="18" customFormat="1" ht="12.75">
      <c r="B145" s="1068"/>
    </row>
    <row r="146" s="18" customFormat="1" ht="12.75">
      <c r="B146" s="1068"/>
    </row>
    <row r="147" s="18" customFormat="1" ht="12.75">
      <c r="B147" s="1068"/>
    </row>
    <row r="148" s="18" customFormat="1" ht="12.75">
      <c r="B148" s="1068"/>
    </row>
    <row r="149" s="18" customFormat="1" ht="12.75">
      <c r="B149" s="1068"/>
    </row>
    <row r="150" s="18" customFormat="1" ht="12.75">
      <c r="B150" s="1068"/>
    </row>
    <row r="151" s="18" customFormat="1" ht="12.75">
      <c r="B151" s="1068"/>
    </row>
    <row r="152" s="18" customFormat="1" ht="12.75">
      <c r="B152" s="1068"/>
    </row>
    <row r="153" s="18" customFormat="1" ht="12.75">
      <c r="B153" s="1068"/>
    </row>
    <row r="154" s="18" customFormat="1" ht="12.75">
      <c r="B154" s="1068"/>
    </row>
    <row r="155" s="18" customFormat="1" ht="12.75">
      <c r="B155" s="1068"/>
    </row>
    <row r="156" s="18" customFormat="1" ht="12.75">
      <c r="B156" s="1068"/>
    </row>
    <row r="157" s="18" customFormat="1" ht="12.75">
      <c r="B157" s="1068"/>
    </row>
    <row r="158" s="18" customFormat="1" ht="12.75">
      <c r="B158" s="1068"/>
    </row>
    <row r="159" s="18" customFormat="1" ht="12.75">
      <c r="B159" s="1068"/>
    </row>
    <row r="160" s="18" customFormat="1" ht="12.75">
      <c r="B160" s="1068"/>
    </row>
    <row r="161" s="18" customFormat="1" ht="12.75">
      <c r="B161" s="1068"/>
    </row>
    <row r="162" s="18" customFormat="1" ht="12.75">
      <c r="B162" s="1068"/>
    </row>
    <row r="163" s="18" customFormat="1" ht="12.75">
      <c r="B163" s="1068"/>
    </row>
    <row r="164" s="18" customFormat="1" ht="12.75">
      <c r="B164" s="1068"/>
    </row>
    <row r="165" s="18" customFormat="1" ht="12.75">
      <c r="B165" s="1068"/>
    </row>
    <row r="166" s="18" customFormat="1" ht="12.75">
      <c r="B166" s="1068"/>
    </row>
    <row r="167" s="18" customFormat="1" ht="12.75">
      <c r="B167" s="1068"/>
    </row>
    <row r="168" s="18" customFormat="1" ht="12.75">
      <c r="B168" s="1068"/>
    </row>
    <row r="169" s="18" customFormat="1" ht="12.75">
      <c r="B169" s="1068"/>
    </row>
    <row r="170" s="18" customFormat="1" ht="12.75">
      <c r="B170" s="1068"/>
    </row>
    <row r="171" s="18" customFormat="1" ht="12.75">
      <c r="B171" s="1068"/>
    </row>
    <row r="172" s="18" customFormat="1" ht="12.75">
      <c r="B172" s="1068"/>
    </row>
    <row r="173" s="18" customFormat="1" ht="12.75">
      <c r="B173" s="1068"/>
    </row>
    <row r="174" s="18" customFormat="1" ht="12.75">
      <c r="B174" s="1068"/>
    </row>
    <row r="175" s="18" customFormat="1" ht="12.75">
      <c r="B175" s="1068"/>
    </row>
    <row r="176" s="18" customFormat="1" ht="12.75">
      <c r="B176" s="1068"/>
    </row>
    <row r="177" s="18" customFormat="1" ht="12.75">
      <c r="B177" s="1068"/>
    </row>
    <row r="178" s="18" customFormat="1" ht="12.75">
      <c r="B178" s="1068"/>
    </row>
    <row r="179" s="18" customFormat="1" ht="12.75">
      <c r="B179" s="1068"/>
    </row>
    <row r="180" s="18" customFormat="1" ht="12.75">
      <c r="B180" s="1068"/>
    </row>
    <row r="181" s="18" customFormat="1" ht="12.75">
      <c r="B181" s="1068"/>
    </row>
    <row r="182" s="18" customFormat="1" ht="12.75">
      <c r="B182" s="1068"/>
    </row>
    <row r="183" s="18" customFormat="1" ht="12.75">
      <c r="B183" s="1068"/>
    </row>
    <row r="184" s="18" customFormat="1" ht="12.75">
      <c r="B184" s="1068"/>
    </row>
    <row r="185" s="18" customFormat="1" ht="12.75">
      <c r="B185" s="1068"/>
    </row>
    <row r="186" s="18" customFormat="1" ht="12.75">
      <c r="B186" s="1068"/>
    </row>
    <row r="187" s="18" customFormat="1" ht="12.75">
      <c r="B187" s="1068"/>
    </row>
    <row r="188" s="18" customFormat="1" ht="12.75">
      <c r="B188" s="1068"/>
    </row>
    <row r="189" s="18" customFormat="1" ht="12.75">
      <c r="B189" s="1068"/>
    </row>
    <row r="190" s="18" customFormat="1" ht="12.75">
      <c r="B190" s="1068"/>
    </row>
    <row r="191" s="18" customFormat="1" ht="12.75">
      <c r="B191" s="1068"/>
    </row>
    <row r="192" s="18" customFormat="1" ht="12.75">
      <c r="B192" s="1068"/>
    </row>
    <row r="193" s="18" customFormat="1" ht="12.75">
      <c r="B193" s="1068"/>
    </row>
    <row r="194" s="18" customFormat="1" ht="12.75">
      <c r="B194" s="1068"/>
    </row>
    <row r="195" s="18" customFormat="1" ht="12.75">
      <c r="B195" s="1068"/>
    </row>
    <row r="196" s="18" customFormat="1" ht="12.75">
      <c r="B196" s="1068"/>
    </row>
    <row r="197" s="18" customFormat="1" ht="12.75">
      <c r="B197" s="1068"/>
    </row>
    <row r="198" s="18" customFormat="1" ht="12.75">
      <c r="B198" s="1068"/>
    </row>
    <row r="199" s="18" customFormat="1" ht="12.75">
      <c r="B199" s="1068"/>
    </row>
    <row r="200" s="18" customFormat="1" ht="12.75">
      <c r="B200" s="1068"/>
    </row>
    <row r="201" s="18" customFormat="1" ht="12.75">
      <c r="B201" s="1068"/>
    </row>
    <row r="202" s="18" customFormat="1" ht="12.75">
      <c r="B202" s="1068"/>
    </row>
    <row r="203" s="18" customFormat="1" ht="12.75">
      <c r="B203" s="1068"/>
    </row>
    <row r="204" s="18" customFormat="1" ht="12.75">
      <c r="B204" s="1068"/>
    </row>
    <row r="205" s="18" customFormat="1" ht="12.75">
      <c r="B205" s="1068"/>
    </row>
    <row r="206" s="18" customFormat="1" ht="12.75">
      <c r="B206" s="1068"/>
    </row>
    <row r="207" s="18" customFormat="1" ht="12.75">
      <c r="B207" s="1068"/>
    </row>
    <row r="208" s="18" customFormat="1" ht="12.75">
      <c r="B208" s="1068"/>
    </row>
    <row r="209" s="18" customFormat="1" ht="12.75">
      <c r="B209" s="1068"/>
    </row>
    <row r="210" s="18" customFormat="1" ht="12.75">
      <c r="B210" s="1068"/>
    </row>
    <row r="211" s="18" customFormat="1" ht="12.75">
      <c r="B211" s="1068"/>
    </row>
    <row r="212" s="18" customFormat="1" ht="12.75">
      <c r="B212" s="1068"/>
    </row>
    <row r="213" s="18" customFormat="1" ht="12.75">
      <c r="B213" s="1068"/>
    </row>
    <row r="214" s="18" customFormat="1" ht="12.75">
      <c r="B214" s="1068"/>
    </row>
    <row r="215" s="18" customFormat="1" ht="12.75">
      <c r="B215" s="1068"/>
    </row>
    <row r="216" s="18" customFormat="1" ht="12.75">
      <c r="B216" s="1068"/>
    </row>
    <row r="217" s="18" customFormat="1" ht="12.75">
      <c r="B217" s="1068"/>
    </row>
    <row r="218" s="18" customFormat="1" ht="12.75">
      <c r="B218" s="1068"/>
    </row>
    <row r="219" s="18" customFormat="1" ht="12.75">
      <c r="B219" s="1068"/>
    </row>
    <row r="220" s="18" customFormat="1" ht="12.75">
      <c r="B220" s="1068"/>
    </row>
    <row r="221" s="18" customFormat="1" ht="12.75">
      <c r="B221" s="1068"/>
    </row>
    <row r="222" s="18" customFormat="1" ht="12.75">
      <c r="B222" s="1068"/>
    </row>
    <row r="223" s="18" customFormat="1" ht="12.75">
      <c r="B223" s="1068"/>
    </row>
    <row r="224" s="18" customFormat="1" ht="12.75">
      <c r="B224" s="1068"/>
    </row>
    <row r="225" s="18" customFormat="1" ht="12.75">
      <c r="B225" s="1068"/>
    </row>
    <row r="226" s="18" customFormat="1" ht="12.75">
      <c r="B226" s="1068"/>
    </row>
    <row r="227" s="18" customFormat="1" ht="12.75">
      <c r="B227" s="1068"/>
    </row>
    <row r="228" s="18" customFormat="1" ht="12.75">
      <c r="B228" s="1068"/>
    </row>
    <row r="229" s="18" customFormat="1" ht="12.75">
      <c r="B229" s="1068"/>
    </row>
    <row r="230" s="18" customFormat="1" ht="12.75">
      <c r="B230" s="1068"/>
    </row>
    <row r="231" s="18" customFormat="1" ht="12.75">
      <c r="B231" s="1068"/>
    </row>
    <row r="232" s="18" customFormat="1" ht="12.75">
      <c r="B232" s="1068"/>
    </row>
    <row r="233" s="18" customFormat="1" ht="12.75">
      <c r="B233" s="1068"/>
    </row>
    <row r="234" s="18" customFormat="1" ht="12.75">
      <c r="B234" s="1068"/>
    </row>
    <row r="235" s="18" customFormat="1" ht="12.75">
      <c r="B235" s="1068"/>
    </row>
    <row r="236" s="18" customFormat="1" ht="12.75">
      <c r="B236" s="1068"/>
    </row>
    <row r="237" s="18" customFormat="1" ht="12.75">
      <c r="B237" s="1068"/>
    </row>
    <row r="238" s="18" customFormat="1" ht="12.75">
      <c r="B238" s="1068"/>
    </row>
    <row r="239" s="18" customFormat="1" ht="12.75">
      <c r="B239" s="1068"/>
    </row>
    <row r="240" s="18" customFormat="1" ht="12.75">
      <c r="B240" s="1068"/>
    </row>
    <row r="241" s="18" customFormat="1" ht="12.75">
      <c r="B241" s="1068"/>
    </row>
    <row r="242" s="18" customFormat="1" ht="12.75">
      <c r="B242" s="1068"/>
    </row>
    <row r="243" s="18" customFormat="1" ht="12.75">
      <c r="B243" s="1068"/>
    </row>
    <row r="244" s="18" customFormat="1" ht="12.75">
      <c r="B244" s="1068"/>
    </row>
    <row r="245" s="18" customFormat="1" ht="12.75">
      <c r="B245" s="1068"/>
    </row>
    <row r="246" s="18" customFormat="1" ht="12.75">
      <c r="B246" s="1068"/>
    </row>
    <row r="247" s="18" customFormat="1" ht="12.75">
      <c r="B247" s="1068"/>
    </row>
    <row r="248" s="18" customFormat="1" ht="12.75">
      <c r="B248" s="1068"/>
    </row>
    <row r="249" s="18" customFormat="1" ht="12.75">
      <c r="B249" s="1068"/>
    </row>
    <row r="250" s="18" customFormat="1" ht="12.75">
      <c r="B250" s="1068"/>
    </row>
    <row r="251" s="18" customFormat="1" ht="12.75">
      <c r="B251" s="1068"/>
    </row>
    <row r="252" s="18" customFormat="1" ht="12.75">
      <c r="B252" s="1068"/>
    </row>
    <row r="253" s="18" customFormat="1" ht="12.75">
      <c r="B253" s="1068"/>
    </row>
    <row r="254" s="18" customFormat="1" ht="12.75">
      <c r="B254" s="1068"/>
    </row>
    <row r="255" s="18" customFormat="1" ht="12.75">
      <c r="B255" s="1068"/>
    </row>
    <row r="256" s="18" customFormat="1" ht="12.75">
      <c r="B256" s="1068"/>
    </row>
    <row r="257" s="18" customFormat="1" ht="12.75">
      <c r="B257" s="1068"/>
    </row>
    <row r="258" s="18" customFormat="1" ht="12.75">
      <c r="B258" s="1068"/>
    </row>
    <row r="259" s="18" customFormat="1" ht="12.75">
      <c r="B259" s="1068"/>
    </row>
    <row r="260" s="18" customFormat="1" ht="12.75">
      <c r="B260" s="1068"/>
    </row>
    <row r="261" s="18" customFormat="1" ht="12.75">
      <c r="B261" s="1068"/>
    </row>
    <row r="262" s="18" customFormat="1" ht="12.75">
      <c r="B262" s="1068"/>
    </row>
    <row r="263" s="18" customFormat="1" ht="12.75">
      <c r="B263" s="1068"/>
    </row>
    <row r="264" s="18" customFormat="1" ht="12.75">
      <c r="B264" s="1068"/>
    </row>
    <row r="265" s="18" customFormat="1" ht="12.75">
      <c r="B265" s="1068"/>
    </row>
    <row r="266" s="18" customFormat="1" ht="12.75">
      <c r="B266" s="1068"/>
    </row>
    <row r="267" s="18" customFormat="1" ht="12.75">
      <c r="B267" s="1068"/>
    </row>
    <row r="268" s="18" customFormat="1" ht="12.75">
      <c r="B268" s="1068"/>
    </row>
    <row r="269" s="18" customFormat="1" ht="12.75">
      <c r="B269" s="1068"/>
    </row>
    <row r="270" s="18" customFormat="1" ht="12.75">
      <c r="B270" s="1068"/>
    </row>
  </sheetData>
  <sheetProtection/>
  <mergeCells count="4">
    <mergeCell ref="A7:C7"/>
    <mergeCell ref="A3:G3"/>
    <mergeCell ref="A4:G4"/>
    <mergeCell ref="A5:G5"/>
  </mergeCells>
  <printOptions/>
  <pageMargins left="0.3937007874015748" right="0.3937007874015748" top="0.5905511811023623" bottom="0.3937007874015748" header="0.5905511811023623" footer="0.3937007874015748"/>
  <pageSetup horizontalDpi="600" verticalDpi="600" orientation="portrait" r:id="rId1"/>
  <headerFooter alignWithMargins="0">
    <oddHeader>&amp;LOrgansime ________________________________&amp;RCode géographique ____________________________</oddHeader>
    <oddFooter>&amp;LS38</oddFooter>
  </headerFooter>
</worksheet>
</file>

<file path=xl/worksheets/sheet47.xml><?xml version="1.0" encoding="utf-8"?>
<worksheet xmlns="http://schemas.openxmlformats.org/spreadsheetml/2006/main" xmlns:r="http://schemas.openxmlformats.org/officeDocument/2006/relationships">
  <sheetPr codeName="Feuil471"/>
  <dimension ref="A1:I268"/>
  <sheetViews>
    <sheetView showZeros="0" zoomScalePageLayoutView="0" workbookViewId="0" topLeftCell="A35">
      <selection activeCell="C15" sqref="C15"/>
    </sheetView>
  </sheetViews>
  <sheetFormatPr defaultColWidth="11.421875" defaultRowHeight="12.75"/>
  <cols>
    <col min="1" max="1" width="13.57421875" style="1" customWidth="1"/>
    <col min="2" max="2" width="2.7109375" style="676" customWidth="1"/>
    <col min="3" max="3" width="55.7109375" style="1" customWidth="1"/>
    <col min="4" max="4" width="2.7109375" style="1" hidden="1" customWidth="1"/>
    <col min="5" max="5" width="2.7109375" style="1" customWidth="1"/>
    <col min="6" max="6" width="15.7109375" style="1" customWidth="1"/>
    <col min="7" max="16384" width="11.421875" style="1" customWidth="1"/>
  </cols>
  <sheetData>
    <row r="1" spans="1:6" s="18" customFormat="1" ht="12.75" customHeight="1">
      <c r="A1" s="641"/>
      <c r="B1" s="1063"/>
      <c r="C1" s="416"/>
      <c r="D1" s="416"/>
      <c r="E1" s="416"/>
      <c r="F1" s="594"/>
    </row>
    <row r="2" spans="1:6" s="18" customFormat="1" ht="12.75" customHeight="1">
      <c r="A2" s="1799"/>
      <c r="B2" s="1799"/>
      <c r="C2" s="1799"/>
      <c r="D2" s="1799"/>
      <c r="E2" s="1799"/>
      <c r="F2" s="594"/>
    </row>
    <row r="3" spans="1:6" s="18" customFormat="1" ht="12.75" customHeight="1">
      <c r="A3" s="562" t="s">
        <v>270</v>
      </c>
      <c r="B3" s="1038"/>
      <c r="C3" s="1064"/>
      <c r="D3" s="1064"/>
      <c r="E3" s="1064"/>
      <c r="F3" s="1064"/>
    </row>
    <row r="4" spans="1:6" s="18" customFormat="1" ht="12.75" customHeight="1">
      <c r="A4" s="562" t="s">
        <v>1047</v>
      </c>
      <c r="B4" s="1038"/>
      <c r="C4" s="1064"/>
      <c r="D4" s="1064"/>
      <c r="E4" s="1064"/>
      <c r="F4" s="1064"/>
    </row>
    <row r="5" spans="2:6" s="18" customFormat="1" ht="12.75" customHeight="1">
      <c r="B5" s="36"/>
      <c r="C5" s="1028"/>
      <c r="D5" s="1028"/>
      <c r="E5" s="1028"/>
      <c r="F5" s="1028"/>
    </row>
    <row r="6" spans="1:9" s="18" customFormat="1" ht="12.75" customHeight="1">
      <c r="A6" s="61" t="s">
        <v>1031</v>
      </c>
      <c r="B6" s="36"/>
      <c r="C6" s="1043" t="s">
        <v>1032</v>
      </c>
      <c r="D6" s="1028"/>
      <c r="E6" s="1028"/>
      <c r="F6" s="1043" t="s">
        <v>1033</v>
      </c>
      <c r="G6" s="1065"/>
      <c r="H6" s="126"/>
      <c r="I6" s="126"/>
    </row>
    <row r="7" spans="1:6" s="18" customFormat="1" ht="12.75" customHeight="1">
      <c r="A7" s="44" t="s">
        <v>1034</v>
      </c>
      <c r="B7" s="36"/>
      <c r="C7" s="1066"/>
      <c r="D7" s="1028"/>
      <c r="E7" s="1028"/>
      <c r="F7" s="1066"/>
    </row>
    <row r="8" spans="1:6" s="18" customFormat="1" ht="12.75" customHeight="1">
      <c r="A8" s="202"/>
      <c r="B8" s="36"/>
      <c r="C8" s="1028"/>
      <c r="D8" s="1028"/>
      <c r="E8" s="1028"/>
      <c r="F8" s="1028"/>
    </row>
    <row r="9" spans="1:6" s="18" customFormat="1" ht="12.75" customHeight="1">
      <c r="A9" s="1084"/>
      <c r="B9" s="36"/>
      <c r="C9" s="1085" t="s">
        <v>271</v>
      </c>
      <c r="D9" s="1028"/>
      <c r="E9" s="1028"/>
      <c r="F9" s="1084"/>
    </row>
    <row r="10" spans="1:6" s="18" customFormat="1" ht="12.75" customHeight="1">
      <c r="A10" s="553" t="s">
        <v>341</v>
      </c>
      <c r="B10" s="36"/>
      <c r="C10" s="1028" t="s">
        <v>330</v>
      </c>
      <c r="D10" s="1028"/>
      <c r="E10" s="1028"/>
      <c r="F10" s="1028">
        <f>84940-3000</f>
        <v>81940</v>
      </c>
    </row>
    <row r="11" spans="1:6" s="18" customFormat="1" ht="12.75" customHeight="1">
      <c r="A11" s="553" t="s">
        <v>342</v>
      </c>
      <c r="B11" s="36"/>
      <c r="C11" s="1028" t="s">
        <v>331</v>
      </c>
      <c r="D11" s="1028"/>
      <c r="E11" s="1028"/>
      <c r="F11" s="1028">
        <f>162454-14000</f>
        <v>148454</v>
      </c>
    </row>
    <row r="12" spans="1:6" s="18" customFormat="1" ht="12.75" customHeight="1">
      <c r="A12" s="553" t="s">
        <v>343</v>
      </c>
      <c r="B12" s="36"/>
      <c r="C12" s="1028" t="s">
        <v>332</v>
      </c>
      <c r="D12" s="1028"/>
      <c r="E12" s="1028"/>
      <c r="F12" s="1028">
        <f>115902+17000</f>
        <v>132902</v>
      </c>
    </row>
    <row r="13" spans="1:6" s="18" customFormat="1" ht="12.75" customHeight="1">
      <c r="A13" s="553" t="s">
        <v>344</v>
      </c>
      <c r="B13" s="36"/>
      <c r="C13" s="1028" t="s">
        <v>333</v>
      </c>
      <c r="D13" s="1028"/>
      <c r="E13" s="1028"/>
      <c r="F13" s="1028">
        <f>133662-7000</f>
        <v>126662</v>
      </c>
    </row>
    <row r="14" spans="1:6" s="18" customFormat="1" ht="12.75" customHeight="1">
      <c r="A14" s="553" t="s">
        <v>345</v>
      </c>
      <c r="B14" s="36"/>
      <c r="C14" s="1028" t="s">
        <v>334</v>
      </c>
      <c r="D14" s="1028"/>
      <c r="E14" s="1028"/>
      <c r="F14" s="1028">
        <f>91490-4500</f>
        <v>86990</v>
      </c>
    </row>
    <row r="15" spans="1:6" s="18" customFormat="1" ht="12.75" customHeight="1">
      <c r="A15" s="553" t="s">
        <v>346</v>
      </c>
      <c r="B15" s="36"/>
      <c r="C15" s="1028" t="s">
        <v>335</v>
      </c>
      <c r="D15" s="1028"/>
      <c r="E15" s="1028"/>
      <c r="F15" s="1028">
        <f>90045+11500</f>
        <v>101545</v>
      </c>
    </row>
    <row r="16" spans="1:6" s="18" customFormat="1" ht="12.75" customHeight="1">
      <c r="A16" s="553" t="s">
        <v>347</v>
      </c>
      <c r="B16" s="36"/>
      <c r="C16" s="1028" t="s">
        <v>336</v>
      </c>
      <c r="D16" s="1028"/>
      <c r="E16" s="1028"/>
      <c r="F16" s="1028">
        <f>192265-150</f>
        <v>192115</v>
      </c>
    </row>
    <row r="17" spans="1:6" s="18" customFormat="1" ht="12.75" customHeight="1">
      <c r="A17" s="553" t="s">
        <v>348</v>
      </c>
      <c r="B17" s="36"/>
      <c r="C17" s="1028" t="s">
        <v>337</v>
      </c>
      <c r="D17" s="1028"/>
      <c r="E17" s="1028"/>
      <c r="F17" s="1028">
        <f>111617-650</f>
        <v>110967</v>
      </c>
    </row>
    <row r="18" spans="1:6" s="18" customFormat="1" ht="12.75" customHeight="1">
      <c r="A18" s="553" t="s">
        <v>349</v>
      </c>
      <c r="B18" s="36"/>
      <c r="C18" s="1028" t="s">
        <v>338</v>
      </c>
      <c r="D18" s="1028"/>
      <c r="E18" s="1028"/>
      <c r="F18" s="1028">
        <f>123948+800</f>
        <v>124748</v>
      </c>
    </row>
    <row r="19" spans="1:6" s="18" customFormat="1" ht="12.75" customHeight="1">
      <c r="A19" s="553" t="s">
        <v>350</v>
      </c>
      <c r="B19" s="36"/>
      <c r="C19" s="1028" t="s">
        <v>339</v>
      </c>
      <c r="D19" s="1028"/>
      <c r="E19" s="1028"/>
      <c r="F19" s="1028">
        <f>660674-43000</f>
        <v>617674</v>
      </c>
    </row>
    <row r="20" spans="1:6" s="18" customFormat="1" ht="12.75" customHeight="1">
      <c r="A20" s="553" t="s">
        <v>351</v>
      </c>
      <c r="B20" s="36"/>
      <c r="C20" s="1028" t="s">
        <v>340</v>
      </c>
      <c r="D20" s="1028"/>
      <c r="E20" s="1028"/>
      <c r="F20" s="1028">
        <f>325199+43000</f>
        <v>368199</v>
      </c>
    </row>
    <row r="21" spans="1:6" s="18" customFormat="1" ht="12.75" customHeight="1">
      <c r="A21" s="126"/>
      <c r="B21" s="36"/>
      <c r="C21" s="1028"/>
      <c r="D21" s="1028"/>
      <c r="E21" s="1028"/>
      <c r="F21" s="1028"/>
    </row>
    <row r="22" spans="1:6" s="18" customFormat="1" ht="12.75" customHeight="1">
      <c r="A22" s="126"/>
      <c r="B22" s="36"/>
      <c r="C22" s="1028"/>
      <c r="D22" s="1028"/>
      <c r="E22" s="1028"/>
      <c r="F22" s="1028"/>
    </row>
    <row r="23" spans="2:6" s="18" customFormat="1" ht="12.75" customHeight="1">
      <c r="B23" s="36"/>
      <c r="C23" s="1028"/>
      <c r="D23" s="1028"/>
      <c r="E23" s="1028"/>
      <c r="F23" s="1028"/>
    </row>
    <row r="24" spans="2:6" s="18" customFormat="1" ht="12.75" customHeight="1">
      <c r="B24" s="36"/>
      <c r="C24" s="1028"/>
      <c r="D24" s="1028"/>
      <c r="E24" s="1028"/>
      <c r="F24" s="1028"/>
    </row>
    <row r="25" spans="2:6" s="18" customFormat="1" ht="12.75" customHeight="1">
      <c r="B25" s="36"/>
      <c r="C25" s="1028"/>
      <c r="D25" s="1028"/>
      <c r="E25" s="1028"/>
      <c r="F25" s="1028"/>
    </row>
    <row r="26" spans="2:6" s="18" customFormat="1" ht="12.75" customHeight="1">
      <c r="B26" s="36"/>
      <c r="C26" s="1028"/>
      <c r="D26" s="1028"/>
      <c r="E26" s="1028"/>
      <c r="F26" s="1028"/>
    </row>
    <row r="27" spans="2:6" s="18" customFormat="1" ht="12.75" customHeight="1">
      <c r="B27" s="36"/>
      <c r="C27" s="1028"/>
      <c r="D27" s="1028"/>
      <c r="E27" s="1028"/>
      <c r="F27" s="1028"/>
    </row>
    <row r="28" spans="1:6" s="18" customFormat="1" ht="12.75" customHeight="1">
      <c r="A28" s="203"/>
      <c r="B28" s="36"/>
      <c r="C28" s="1028"/>
      <c r="D28" s="1028"/>
      <c r="E28" s="1028"/>
      <c r="F28" s="1028"/>
    </row>
    <row r="29" spans="1:6" s="18" customFormat="1" ht="12.75" customHeight="1">
      <c r="A29" s="126"/>
      <c r="B29" s="36"/>
      <c r="C29" s="1028"/>
      <c r="D29" s="1028"/>
      <c r="E29" s="1028"/>
      <c r="F29" s="1028"/>
    </row>
    <row r="30" spans="1:6" s="18" customFormat="1" ht="12.75" customHeight="1">
      <c r="A30" s="45"/>
      <c r="B30" s="477"/>
      <c r="C30" s="1028"/>
      <c r="D30" s="1028"/>
      <c r="E30" s="1028"/>
      <c r="F30" s="1028"/>
    </row>
    <row r="31" spans="2:6" s="18" customFormat="1" ht="12.75" customHeight="1">
      <c r="B31" s="36"/>
      <c r="C31" s="1086"/>
      <c r="D31" s="1086"/>
      <c r="E31" s="1086"/>
      <c r="F31" s="1086"/>
    </row>
    <row r="32" spans="1:6" s="18" customFormat="1" ht="12.75" customHeight="1">
      <c r="A32" s="45"/>
      <c r="B32" s="477"/>
      <c r="C32" s="733"/>
      <c r="D32" s="733"/>
      <c r="E32" s="1087">
        <v>1</v>
      </c>
      <c r="F32" s="733">
        <f>SUM(F10:F31)</f>
        <v>2092196</v>
      </c>
    </row>
    <row r="33" spans="2:6" s="18" customFormat="1" ht="12.75" customHeight="1">
      <c r="B33" s="36"/>
      <c r="C33" s="1028"/>
      <c r="D33" s="1028"/>
      <c r="E33" s="1088"/>
      <c r="F33" s="1028"/>
    </row>
    <row r="34" spans="1:6" s="18" customFormat="1" ht="12.75" customHeight="1">
      <c r="A34" s="1084"/>
      <c r="B34" s="36"/>
      <c r="C34" s="1085" t="s">
        <v>272</v>
      </c>
      <c r="D34" s="1028"/>
      <c r="E34" s="1088"/>
      <c r="F34" s="1084"/>
    </row>
    <row r="35" spans="1:6" s="18" customFormat="1" ht="12.75" customHeight="1">
      <c r="A35" s="553" t="s">
        <v>341</v>
      </c>
      <c r="B35" s="36"/>
      <c r="C35" s="1028" t="s">
        <v>330</v>
      </c>
      <c r="D35" s="1028"/>
      <c r="E35" s="1088"/>
      <c r="F35" s="1028">
        <f>82007-175</f>
        <v>81832</v>
      </c>
    </row>
    <row r="36" spans="1:6" s="18" customFormat="1" ht="12.75" customHeight="1">
      <c r="A36" s="553" t="s">
        <v>342</v>
      </c>
      <c r="B36" s="36"/>
      <c r="C36" s="1028" t="s">
        <v>331</v>
      </c>
      <c r="D36" s="1028"/>
      <c r="E36" s="1088"/>
      <c r="F36" s="1028">
        <f>186113+175</f>
        <v>186288</v>
      </c>
    </row>
    <row r="37" spans="1:6" s="18" customFormat="1" ht="12.75" customHeight="1">
      <c r="A37" s="553" t="s">
        <v>343</v>
      </c>
      <c r="B37" s="36"/>
      <c r="C37" s="1028" t="s">
        <v>332</v>
      </c>
      <c r="D37" s="1028"/>
      <c r="E37" s="1088"/>
      <c r="F37" s="1028">
        <f>100216-366</f>
        <v>99850</v>
      </c>
    </row>
    <row r="38" spans="1:6" s="18" customFormat="1" ht="12.75" customHeight="1">
      <c r="A38" s="553" t="s">
        <v>344</v>
      </c>
      <c r="B38" s="36"/>
      <c r="C38" s="1028" t="s">
        <v>333</v>
      </c>
      <c r="D38" s="1028"/>
      <c r="E38" s="1088"/>
      <c r="F38" s="1028">
        <f>156399+366</f>
        <v>156765</v>
      </c>
    </row>
    <row r="39" spans="1:6" s="18" customFormat="1" ht="12.75" customHeight="1">
      <c r="A39" s="553" t="s">
        <v>345</v>
      </c>
      <c r="B39" s="36"/>
      <c r="C39" s="1028" t="s">
        <v>334</v>
      </c>
      <c r="D39" s="1028"/>
      <c r="E39" s="1088"/>
      <c r="F39" s="1028">
        <f>84965-789</f>
        <v>84176</v>
      </c>
    </row>
    <row r="40" spans="1:6" s="18" customFormat="1" ht="12.75" customHeight="1">
      <c r="A40" s="553" t="s">
        <v>346</v>
      </c>
      <c r="B40" s="36"/>
      <c r="C40" s="1028" t="s">
        <v>335</v>
      </c>
      <c r="D40" s="1028"/>
      <c r="E40" s="1088"/>
      <c r="F40" s="1028">
        <f>97794+789</f>
        <v>98583</v>
      </c>
    </row>
    <row r="41" spans="1:6" s="18" customFormat="1" ht="12.75" customHeight="1">
      <c r="A41" s="553" t="s">
        <v>347</v>
      </c>
      <c r="B41" s="36"/>
      <c r="C41" s="1028" t="s">
        <v>336</v>
      </c>
      <c r="D41" s="1028"/>
      <c r="E41" s="1088"/>
      <c r="F41" s="1028">
        <f>265248-32000</f>
        <v>233248</v>
      </c>
    </row>
    <row r="42" spans="1:6" s="18" customFormat="1" ht="12.75" customHeight="1">
      <c r="A42" s="553" t="s">
        <v>348</v>
      </c>
      <c r="B42" s="36"/>
      <c r="C42" s="1028" t="s">
        <v>337</v>
      </c>
      <c r="D42" s="1028"/>
      <c r="E42" s="1088"/>
      <c r="F42" s="1028">
        <f>149829+32000</f>
        <v>181829</v>
      </c>
    </row>
    <row r="43" spans="1:6" s="18" customFormat="1" ht="12.75" customHeight="1">
      <c r="A43" s="553" t="s">
        <v>349</v>
      </c>
      <c r="B43" s="36"/>
      <c r="C43" s="1028" t="s">
        <v>338</v>
      </c>
      <c r="D43" s="1028"/>
      <c r="E43" s="1088"/>
      <c r="F43" s="1028">
        <f>167491-175</f>
        <v>167316</v>
      </c>
    </row>
    <row r="44" spans="1:6" s="18" customFormat="1" ht="12.75" customHeight="1">
      <c r="A44" s="553" t="s">
        <v>350</v>
      </c>
      <c r="B44" s="36"/>
      <c r="C44" s="1028" t="s">
        <v>339</v>
      </c>
      <c r="D44" s="1028"/>
      <c r="E44" s="1088"/>
      <c r="F44" s="1028">
        <f>810119-40000</f>
        <v>770119</v>
      </c>
    </row>
    <row r="45" spans="1:6" s="18" customFormat="1" ht="12.75" customHeight="1">
      <c r="A45" s="553" t="s">
        <v>351</v>
      </c>
      <c r="B45" s="36"/>
      <c r="C45" s="1028" t="s">
        <v>340</v>
      </c>
      <c r="D45" s="1028"/>
      <c r="E45" s="1088"/>
      <c r="F45" s="1028">
        <f>24903+40175</f>
        <v>65078</v>
      </c>
    </row>
    <row r="46" spans="3:6" s="18" customFormat="1" ht="12.75" customHeight="1">
      <c r="C46" s="1028"/>
      <c r="D46" s="1028"/>
      <c r="E46" s="1088"/>
      <c r="F46" s="1028"/>
    </row>
    <row r="47" spans="3:6" s="18" customFormat="1" ht="12.75" customHeight="1">
      <c r="C47" s="1028"/>
      <c r="D47" s="1028"/>
      <c r="E47" s="1088"/>
      <c r="F47" s="1028"/>
    </row>
    <row r="48" spans="1:5" s="18" customFormat="1" ht="12.75" customHeight="1">
      <c r="A48" s="45"/>
      <c r="B48" s="45"/>
      <c r="E48" s="1089"/>
    </row>
    <row r="49" spans="3:6" s="18" customFormat="1" ht="12.75" customHeight="1">
      <c r="C49" s="115"/>
      <c r="D49" s="115"/>
      <c r="E49" s="1090"/>
      <c r="F49" s="115"/>
    </row>
    <row r="50" spans="1:6" s="18" customFormat="1" ht="12.75" customHeight="1">
      <c r="A50" s="45"/>
      <c r="B50" s="45"/>
      <c r="C50" s="45"/>
      <c r="D50" s="45"/>
      <c r="E50" s="1087">
        <f>E32+1</f>
        <v>2</v>
      </c>
      <c r="F50" s="1572">
        <f>SUM(F35:F49)</f>
        <v>2125084</v>
      </c>
    </row>
    <row r="51" s="18" customFormat="1" ht="12.75" customHeight="1">
      <c r="E51" s="1091"/>
    </row>
    <row r="52" spans="1:6" s="18" customFormat="1" ht="12.75" customHeight="1" thickBot="1">
      <c r="A52" s="14"/>
      <c r="B52" s="14"/>
      <c r="C52" s="247"/>
      <c r="D52" s="14"/>
      <c r="E52" s="1092">
        <f>E50+1</f>
        <v>3</v>
      </c>
      <c r="F52" s="1573">
        <f>F32+F50</f>
        <v>4217280</v>
      </c>
    </row>
    <row r="53" s="18" customFormat="1" ht="12.75" customHeight="1"/>
    <row r="54" s="18" customFormat="1" ht="12.75" customHeight="1"/>
    <row r="55" s="18" customFormat="1" ht="12.75" customHeight="1"/>
    <row r="56" s="18" customFormat="1" ht="12.75" customHeight="1"/>
    <row r="57" s="18" customFormat="1" ht="12.75" customHeight="1"/>
    <row r="58" s="18" customFormat="1" ht="12.75">
      <c r="B58" s="1068"/>
    </row>
    <row r="59" s="18" customFormat="1" ht="12.75">
      <c r="B59" s="1068"/>
    </row>
    <row r="60" s="18" customFormat="1" ht="12.75">
      <c r="B60" s="1068"/>
    </row>
    <row r="61" s="18" customFormat="1" ht="12.75">
      <c r="B61" s="1068"/>
    </row>
    <row r="62" s="18" customFormat="1" ht="12.75">
      <c r="B62" s="1068"/>
    </row>
    <row r="63" s="18" customFormat="1" ht="12.75">
      <c r="B63" s="1068"/>
    </row>
    <row r="64" s="18" customFormat="1" ht="12.75">
      <c r="B64" s="1068"/>
    </row>
    <row r="65" s="18" customFormat="1" ht="12.75">
      <c r="B65" s="1068"/>
    </row>
    <row r="66" s="18" customFormat="1" ht="12.75">
      <c r="B66" s="1068"/>
    </row>
    <row r="67" s="18" customFormat="1" ht="12.75">
      <c r="B67" s="1068"/>
    </row>
    <row r="68" s="18" customFormat="1" ht="12.75">
      <c r="B68" s="1068"/>
    </row>
    <row r="69" s="18" customFormat="1" ht="12.75">
      <c r="B69" s="1068"/>
    </row>
    <row r="70" s="18" customFormat="1" ht="12.75">
      <c r="B70" s="1068"/>
    </row>
    <row r="71" s="18" customFormat="1" ht="12.75">
      <c r="B71" s="1068"/>
    </row>
    <row r="72" s="18" customFormat="1" ht="12.75">
      <c r="B72" s="1068"/>
    </row>
    <row r="73" s="18" customFormat="1" ht="12.75">
      <c r="B73" s="1068"/>
    </row>
    <row r="74" s="18" customFormat="1" ht="12.75">
      <c r="B74" s="1068"/>
    </row>
    <row r="75" s="18" customFormat="1" ht="12.75">
      <c r="B75" s="1068"/>
    </row>
    <row r="76" s="18" customFormat="1" ht="12.75">
      <c r="B76" s="1068"/>
    </row>
    <row r="77" s="18" customFormat="1" ht="12.75">
      <c r="B77" s="1068"/>
    </row>
    <row r="78" s="18" customFormat="1" ht="12.75">
      <c r="B78" s="1068"/>
    </row>
    <row r="79" s="18" customFormat="1" ht="12.75">
      <c r="B79" s="1068"/>
    </row>
    <row r="80" s="18" customFormat="1" ht="12.75">
      <c r="B80" s="1068"/>
    </row>
    <row r="81" s="18" customFormat="1" ht="12.75">
      <c r="B81" s="1068"/>
    </row>
    <row r="82" s="18" customFormat="1" ht="12.75">
      <c r="B82" s="1068"/>
    </row>
    <row r="83" s="18" customFormat="1" ht="12.75">
      <c r="B83" s="1068"/>
    </row>
    <row r="84" s="18" customFormat="1" ht="12.75">
      <c r="B84" s="1068"/>
    </row>
    <row r="85" s="18" customFormat="1" ht="12.75">
      <c r="B85" s="1068"/>
    </row>
    <row r="86" s="18" customFormat="1" ht="12.75">
      <c r="B86" s="1068"/>
    </row>
    <row r="87" s="18" customFormat="1" ht="12.75">
      <c r="B87" s="1068"/>
    </row>
    <row r="88" s="18" customFormat="1" ht="12.75">
      <c r="B88" s="1068"/>
    </row>
    <row r="89" s="18" customFormat="1" ht="12.75">
      <c r="B89" s="1068"/>
    </row>
    <row r="90" s="18" customFormat="1" ht="12.75">
      <c r="B90" s="1068"/>
    </row>
    <row r="91" s="18" customFormat="1" ht="12.75">
      <c r="B91" s="1068"/>
    </row>
    <row r="92" s="18" customFormat="1" ht="12.75">
      <c r="B92" s="1068"/>
    </row>
    <row r="93" s="18" customFormat="1" ht="12.75">
      <c r="B93" s="1068"/>
    </row>
    <row r="94" s="18" customFormat="1" ht="12.75">
      <c r="B94" s="1068"/>
    </row>
    <row r="95" s="18" customFormat="1" ht="12.75">
      <c r="B95" s="1068"/>
    </row>
    <row r="96" s="18" customFormat="1" ht="12.75">
      <c r="B96" s="1068"/>
    </row>
    <row r="97" s="18" customFormat="1" ht="12.75">
      <c r="B97" s="1068"/>
    </row>
    <row r="98" s="18" customFormat="1" ht="12.75">
      <c r="B98" s="1068"/>
    </row>
    <row r="99" s="18" customFormat="1" ht="12.75">
      <c r="B99" s="1068"/>
    </row>
    <row r="100" s="18" customFormat="1" ht="12.75">
      <c r="B100" s="1068"/>
    </row>
    <row r="101" s="18" customFormat="1" ht="12.75">
      <c r="B101" s="1068"/>
    </row>
    <row r="102" s="18" customFormat="1" ht="12.75">
      <c r="B102" s="1068"/>
    </row>
    <row r="103" s="18" customFormat="1" ht="12.75">
      <c r="B103" s="1068"/>
    </row>
    <row r="104" s="18" customFormat="1" ht="12.75">
      <c r="B104" s="1068"/>
    </row>
    <row r="105" s="18" customFormat="1" ht="12.75">
      <c r="B105" s="1068"/>
    </row>
    <row r="106" s="18" customFormat="1" ht="12.75">
      <c r="B106" s="1068"/>
    </row>
    <row r="107" s="18" customFormat="1" ht="12.75">
      <c r="B107" s="1068"/>
    </row>
    <row r="108" s="18" customFormat="1" ht="12.75">
      <c r="B108" s="1068"/>
    </row>
    <row r="109" s="18" customFormat="1" ht="12.75">
      <c r="B109" s="1068"/>
    </row>
    <row r="110" s="18" customFormat="1" ht="12.75">
      <c r="B110" s="1068"/>
    </row>
    <row r="111" s="18" customFormat="1" ht="12.75">
      <c r="B111" s="1068"/>
    </row>
    <row r="112" s="18" customFormat="1" ht="12.75">
      <c r="B112" s="1068"/>
    </row>
    <row r="113" s="18" customFormat="1" ht="12.75">
      <c r="B113" s="1068"/>
    </row>
    <row r="114" s="18" customFormat="1" ht="12.75">
      <c r="B114" s="1068"/>
    </row>
    <row r="115" s="18" customFormat="1" ht="12.75">
      <c r="B115" s="1068"/>
    </row>
    <row r="116" s="18" customFormat="1" ht="12.75">
      <c r="B116" s="1068"/>
    </row>
    <row r="117" s="18" customFormat="1" ht="12.75">
      <c r="B117" s="1068"/>
    </row>
    <row r="118" s="18" customFormat="1" ht="12.75">
      <c r="B118" s="1068"/>
    </row>
    <row r="119" s="18" customFormat="1" ht="12.75">
      <c r="B119" s="1068"/>
    </row>
    <row r="120" s="18" customFormat="1" ht="12.75">
      <c r="B120" s="1068"/>
    </row>
    <row r="121" s="18" customFormat="1" ht="12.75">
      <c r="B121" s="1068"/>
    </row>
    <row r="122" s="18" customFormat="1" ht="12.75">
      <c r="B122" s="1068"/>
    </row>
    <row r="123" s="18" customFormat="1" ht="12.75">
      <c r="B123" s="1068"/>
    </row>
    <row r="124" s="18" customFormat="1" ht="12.75">
      <c r="B124" s="1068"/>
    </row>
    <row r="125" s="18" customFormat="1" ht="12.75">
      <c r="B125" s="1068"/>
    </row>
    <row r="126" s="18" customFormat="1" ht="12.75">
      <c r="B126" s="1068"/>
    </row>
    <row r="127" s="18" customFormat="1" ht="12.75">
      <c r="B127" s="1068"/>
    </row>
    <row r="128" s="18" customFormat="1" ht="12.75">
      <c r="B128" s="1068"/>
    </row>
    <row r="129" s="18" customFormat="1" ht="12.75">
      <c r="B129" s="1068"/>
    </row>
    <row r="130" s="18" customFormat="1" ht="12.75">
      <c r="B130" s="1068"/>
    </row>
    <row r="131" s="18" customFormat="1" ht="12.75">
      <c r="B131" s="1068"/>
    </row>
    <row r="132" s="18" customFormat="1" ht="12.75">
      <c r="B132" s="1068"/>
    </row>
    <row r="133" s="18" customFormat="1" ht="12.75">
      <c r="B133" s="1068"/>
    </row>
    <row r="134" s="18" customFormat="1" ht="12.75">
      <c r="B134" s="1068"/>
    </row>
    <row r="135" s="18" customFormat="1" ht="12.75">
      <c r="B135" s="1068"/>
    </row>
    <row r="136" s="18" customFormat="1" ht="12.75">
      <c r="B136" s="1068"/>
    </row>
    <row r="137" s="18" customFormat="1" ht="12.75">
      <c r="B137" s="1068"/>
    </row>
    <row r="138" s="18" customFormat="1" ht="12.75">
      <c r="B138" s="1068"/>
    </row>
    <row r="139" s="18" customFormat="1" ht="12.75">
      <c r="B139" s="1068"/>
    </row>
    <row r="140" s="18" customFormat="1" ht="12.75">
      <c r="B140" s="1068"/>
    </row>
    <row r="141" s="18" customFormat="1" ht="12.75">
      <c r="B141" s="1068"/>
    </row>
    <row r="142" s="18" customFormat="1" ht="12.75">
      <c r="B142" s="1068"/>
    </row>
    <row r="143" s="18" customFormat="1" ht="12.75">
      <c r="B143" s="1068"/>
    </row>
    <row r="144" s="18" customFormat="1" ht="12.75">
      <c r="B144" s="1068"/>
    </row>
    <row r="145" s="18" customFormat="1" ht="12.75">
      <c r="B145" s="1068"/>
    </row>
    <row r="146" s="18" customFormat="1" ht="12.75">
      <c r="B146" s="1068"/>
    </row>
    <row r="147" s="18" customFormat="1" ht="12.75">
      <c r="B147" s="1068"/>
    </row>
    <row r="148" s="18" customFormat="1" ht="12.75">
      <c r="B148" s="1068"/>
    </row>
    <row r="149" s="18" customFormat="1" ht="12.75">
      <c r="B149" s="1068"/>
    </row>
    <row r="150" s="18" customFormat="1" ht="12.75">
      <c r="B150" s="1068"/>
    </row>
    <row r="151" s="18" customFormat="1" ht="12.75">
      <c r="B151" s="1068"/>
    </row>
    <row r="152" s="18" customFormat="1" ht="12.75">
      <c r="B152" s="1068"/>
    </row>
    <row r="153" s="18" customFormat="1" ht="12.75">
      <c r="B153" s="1068"/>
    </row>
    <row r="154" s="18" customFormat="1" ht="12.75">
      <c r="B154" s="1068"/>
    </row>
    <row r="155" s="18" customFormat="1" ht="12.75">
      <c r="B155" s="1068"/>
    </row>
    <row r="156" s="18" customFormat="1" ht="12.75">
      <c r="B156" s="1068"/>
    </row>
    <row r="157" s="18" customFormat="1" ht="12.75">
      <c r="B157" s="1068"/>
    </row>
    <row r="158" s="18" customFormat="1" ht="12.75">
      <c r="B158" s="1068"/>
    </row>
    <row r="159" s="18" customFormat="1" ht="12.75">
      <c r="B159" s="1068"/>
    </row>
    <row r="160" s="18" customFormat="1" ht="12.75">
      <c r="B160" s="1068"/>
    </row>
    <row r="161" s="18" customFormat="1" ht="12.75">
      <c r="B161" s="1068"/>
    </row>
    <row r="162" s="18" customFormat="1" ht="12.75">
      <c r="B162" s="1068"/>
    </row>
    <row r="163" s="18" customFormat="1" ht="12.75">
      <c r="B163" s="1068"/>
    </row>
    <row r="164" s="18" customFormat="1" ht="12.75">
      <c r="B164" s="1068"/>
    </row>
    <row r="165" s="18" customFormat="1" ht="12.75">
      <c r="B165" s="1068"/>
    </row>
    <row r="166" s="18" customFormat="1" ht="12.75">
      <c r="B166" s="1068"/>
    </row>
    <row r="167" s="18" customFormat="1" ht="12.75">
      <c r="B167" s="1068"/>
    </row>
    <row r="168" s="18" customFormat="1" ht="12.75">
      <c r="B168" s="1068"/>
    </row>
    <row r="169" s="18" customFormat="1" ht="12.75">
      <c r="B169" s="1068"/>
    </row>
    <row r="170" s="18" customFormat="1" ht="12.75">
      <c r="B170" s="1068"/>
    </row>
    <row r="171" s="18" customFormat="1" ht="12.75">
      <c r="B171" s="1068"/>
    </row>
    <row r="172" s="18" customFormat="1" ht="12.75">
      <c r="B172" s="1068"/>
    </row>
    <row r="173" s="18" customFormat="1" ht="12.75">
      <c r="B173" s="1068"/>
    </row>
    <row r="174" s="18" customFormat="1" ht="12.75">
      <c r="B174" s="1068"/>
    </row>
    <row r="175" s="18" customFormat="1" ht="12.75">
      <c r="B175" s="1068"/>
    </row>
    <row r="176" s="18" customFormat="1" ht="12.75">
      <c r="B176" s="1068"/>
    </row>
    <row r="177" s="18" customFormat="1" ht="12.75">
      <c r="B177" s="1068"/>
    </row>
    <row r="178" s="18" customFormat="1" ht="12.75">
      <c r="B178" s="1068"/>
    </row>
    <row r="179" s="18" customFormat="1" ht="12.75">
      <c r="B179" s="1068"/>
    </row>
    <row r="180" s="18" customFormat="1" ht="12.75">
      <c r="B180" s="1068"/>
    </row>
    <row r="181" s="18" customFormat="1" ht="12.75">
      <c r="B181" s="1068"/>
    </row>
    <row r="182" s="18" customFormat="1" ht="12.75">
      <c r="B182" s="1068"/>
    </row>
    <row r="183" s="18" customFormat="1" ht="12.75">
      <c r="B183" s="1068"/>
    </row>
    <row r="184" s="18" customFormat="1" ht="12.75">
      <c r="B184" s="1068"/>
    </row>
    <row r="185" s="18" customFormat="1" ht="12.75">
      <c r="B185" s="1068"/>
    </row>
    <row r="186" s="18" customFormat="1" ht="12.75">
      <c r="B186" s="1068"/>
    </row>
    <row r="187" s="18" customFormat="1" ht="12.75">
      <c r="B187" s="1068"/>
    </row>
    <row r="188" s="18" customFormat="1" ht="12.75">
      <c r="B188" s="1068"/>
    </row>
    <row r="189" s="18" customFormat="1" ht="12.75">
      <c r="B189" s="1068"/>
    </row>
    <row r="190" s="18" customFormat="1" ht="12.75">
      <c r="B190" s="1068"/>
    </row>
    <row r="191" s="18" customFormat="1" ht="12.75">
      <c r="B191" s="1068"/>
    </row>
    <row r="192" s="18" customFormat="1" ht="12.75">
      <c r="B192" s="1068"/>
    </row>
    <row r="193" s="18" customFormat="1" ht="12.75">
      <c r="B193" s="1068"/>
    </row>
    <row r="194" s="18" customFormat="1" ht="12.75">
      <c r="B194" s="1068"/>
    </row>
    <row r="195" s="18" customFormat="1" ht="12.75">
      <c r="B195" s="1068"/>
    </row>
    <row r="196" s="18" customFormat="1" ht="12.75">
      <c r="B196" s="1068"/>
    </row>
    <row r="197" s="18" customFormat="1" ht="12.75">
      <c r="B197" s="1068"/>
    </row>
    <row r="198" s="18" customFormat="1" ht="12.75">
      <c r="B198" s="1068"/>
    </row>
    <row r="199" s="18" customFormat="1" ht="12.75">
      <c r="B199" s="1068"/>
    </row>
    <row r="200" s="18" customFormat="1" ht="12.75">
      <c r="B200" s="1068"/>
    </row>
    <row r="201" s="18" customFormat="1" ht="12.75">
      <c r="B201" s="1068"/>
    </row>
    <row r="202" s="18" customFormat="1" ht="12.75">
      <c r="B202" s="1068"/>
    </row>
    <row r="203" s="18" customFormat="1" ht="12.75">
      <c r="B203" s="1068"/>
    </row>
    <row r="204" s="18" customFormat="1" ht="12.75">
      <c r="B204" s="1068"/>
    </row>
    <row r="205" s="18" customFormat="1" ht="12.75">
      <c r="B205" s="1068"/>
    </row>
    <row r="206" s="18" customFormat="1" ht="12.75">
      <c r="B206" s="1068"/>
    </row>
    <row r="207" s="18" customFormat="1" ht="12.75">
      <c r="B207" s="1068"/>
    </row>
    <row r="208" s="18" customFormat="1" ht="12.75">
      <c r="B208" s="1068"/>
    </row>
    <row r="209" s="18" customFormat="1" ht="12.75">
      <c r="B209" s="1068"/>
    </row>
    <row r="210" s="18" customFormat="1" ht="12.75">
      <c r="B210" s="1068"/>
    </row>
    <row r="211" s="18" customFormat="1" ht="12.75">
      <c r="B211" s="1068"/>
    </row>
    <row r="212" s="18" customFormat="1" ht="12.75">
      <c r="B212" s="1068"/>
    </row>
    <row r="213" s="18" customFormat="1" ht="12.75">
      <c r="B213" s="1068"/>
    </row>
    <row r="214" s="18" customFormat="1" ht="12.75">
      <c r="B214" s="1068"/>
    </row>
    <row r="215" s="18" customFormat="1" ht="12.75">
      <c r="B215" s="1068"/>
    </row>
    <row r="216" s="18" customFormat="1" ht="12.75">
      <c r="B216" s="1068"/>
    </row>
    <row r="217" s="18" customFormat="1" ht="12.75">
      <c r="B217" s="1068"/>
    </row>
    <row r="218" s="18" customFormat="1" ht="12.75">
      <c r="B218" s="1068"/>
    </row>
    <row r="219" s="18" customFormat="1" ht="12.75">
      <c r="B219" s="1068"/>
    </row>
    <row r="220" s="18" customFormat="1" ht="12.75">
      <c r="B220" s="1068"/>
    </row>
    <row r="221" s="18" customFormat="1" ht="12.75">
      <c r="B221" s="1068"/>
    </row>
    <row r="222" s="18" customFormat="1" ht="12.75">
      <c r="B222" s="1068"/>
    </row>
    <row r="223" s="18" customFormat="1" ht="12.75">
      <c r="B223" s="1068"/>
    </row>
    <row r="224" s="18" customFormat="1" ht="12.75">
      <c r="B224" s="1068"/>
    </row>
    <row r="225" s="18" customFormat="1" ht="12.75">
      <c r="B225" s="1068"/>
    </row>
    <row r="226" s="18" customFormat="1" ht="12.75">
      <c r="B226" s="1068"/>
    </row>
    <row r="227" s="18" customFormat="1" ht="12.75">
      <c r="B227" s="1068"/>
    </row>
    <row r="228" s="18" customFormat="1" ht="12.75">
      <c r="B228" s="1068"/>
    </row>
    <row r="229" s="18" customFormat="1" ht="12.75">
      <c r="B229" s="1068"/>
    </row>
    <row r="230" s="18" customFormat="1" ht="12.75">
      <c r="B230" s="1068"/>
    </row>
    <row r="231" s="18" customFormat="1" ht="12.75">
      <c r="B231" s="1068"/>
    </row>
    <row r="232" s="18" customFormat="1" ht="12.75">
      <c r="B232" s="1068"/>
    </row>
    <row r="233" s="18" customFormat="1" ht="12.75">
      <c r="B233" s="1068"/>
    </row>
    <row r="234" s="18" customFormat="1" ht="12.75">
      <c r="B234" s="1068"/>
    </row>
    <row r="235" s="18" customFormat="1" ht="12.75">
      <c r="B235" s="1068"/>
    </row>
    <row r="236" s="18" customFormat="1" ht="12.75">
      <c r="B236" s="1068"/>
    </row>
    <row r="237" s="18" customFormat="1" ht="12.75">
      <c r="B237" s="1068"/>
    </row>
    <row r="238" s="18" customFormat="1" ht="12.75">
      <c r="B238" s="1068"/>
    </row>
    <row r="239" s="18" customFormat="1" ht="12.75">
      <c r="B239" s="1068"/>
    </row>
    <row r="240" s="18" customFormat="1" ht="12.75">
      <c r="B240" s="1068"/>
    </row>
    <row r="241" s="18" customFormat="1" ht="12.75">
      <c r="B241" s="1068"/>
    </row>
    <row r="242" s="18" customFormat="1" ht="12.75">
      <c r="B242" s="1068"/>
    </row>
    <row r="243" s="18" customFormat="1" ht="12.75">
      <c r="B243" s="1068"/>
    </row>
    <row r="244" s="18" customFormat="1" ht="12.75">
      <c r="B244" s="1068"/>
    </row>
    <row r="245" s="18" customFormat="1" ht="12.75">
      <c r="B245" s="1068"/>
    </row>
    <row r="246" s="18" customFormat="1" ht="12.75">
      <c r="B246" s="1068"/>
    </row>
    <row r="247" s="18" customFormat="1" ht="12.75">
      <c r="B247" s="1068"/>
    </row>
    <row r="248" s="18" customFormat="1" ht="12.75">
      <c r="B248" s="1068"/>
    </row>
    <row r="249" s="18" customFormat="1" ht="12.75">
      <c r="B249" s="1068"/>
    </row>
    <row r="250" s="18" customFormat="1" ht="12.75">
      <c r="B250" s="1068"/>
    </row>
    <row r="251" s="18" customFormat="1" ht="12.75">
      <c r="B251" s="1068"/>
    </row>
    <row r="252" s="18" customFormat="1" ht="12.75">
      <c r="B252" s="1068"/>
    </row>
    <row r="253" s="18" customFormat="1" ht="12.75">
      <c r="B253" s="1068"/>
    </row>
    <row r="254" s="18" customFormat="1" ht="12.75">
      <c r="B254" s="1068"/>
    </row>
    <row r="255" s="18" customFormat="1" ht="12.75">
      <c r="B255" s="1068"/>
    </row>
    <row r="256" s="18" customFormat="1" ht="12.75">
      <c r="B256" s="1068"/>
    </row>
    <row r="257" s="18" customFormat="1" ht="12.75">
      <c r="B257" s="1068"/>
    </row>
    <row r="258" s="18" customFormat="1" ht="12.75">
      <c r="B258" s="1068"/>
    </row>
    <row r="259" s="18" customFormat="1" ht="12.75">
      <c r="B259" s="1068"/>
    </row>
    <row r="260" s="18" customFormat="1" ht="12.75">
      <c r="B260" s="1068"/>
    </row>
    <row r="261" s="18" customFormat="1" ht="12.75">
      <c r="B261" s="1068"/>
    </row>
    <row r="262" s="18" customFormat="1" ht="12.75">
      <c r="B262" s="1068"/>
    </row>
    <row r="263" s="18" customFormat="1" ht="12.75">
      <c r="B263" s="1068"/>
    </row>
    <row r="264" s="18" customFormat="1" ht="12.75">
      <c r="B264" s="1068"/>
    </row>
    <row r="265" s="18" customFormat="1" ht="12.75">
      <c r="B265" s="1068"/>
    </row>
    <row r="266" s="18" customFormat="1" ht="12.75">
      <c r="B266" s="1068"/>
    </row>
    <row r="267" s="18" customFormat="1" ht="12.75">
      <c r="B267" s="1068"/>
    </row>
    <row r="268" s="18" customFormat="1" ht="12.75">
      <c r="B268" s="1068"/>
    </row>
  </sheetData>
  <sheetProtection/>
  <mergeCells count="1">
    <mergeCell ref="A2:E2"/>
  </mergeCells>
  <printOptions/>
  <pageMargins left="0.3937007874015748" right="0.3937007874015748" top="0.5905511811023623" bottom="0.3937007874015748" header="0.5905511811023623" footer="0.3937007874015748"/>
  <pageSetup horizontalDpi="600" verticalDpi="600" orientation="portrait" r:id="rId1"/>
  <headerFooter alignWithMargins="0">
    <oddHeader>&amp;LOrganisme ______________________________&amp;RCode géographique __________________</oddHeader>
    <oddFooter>&amp;LS40</oddFooter>
  </headerFooter>
</worksheet>
</file>

<file path=xl/worksheets/sheet48.xml><?xml version="1.0" encoding="utf-8"?>
<worksheet xmlns="http://schemas.openxmlformats.org/spreadsheetml/2006/main" xmlns:r="http://schemas.openxmlformats.org/officeDocument/2006/relationships">
  <sheetPr codeName="Feuil24"/>
  <dimension ref="A2:J53"/>
  <sheetViews>
    <sheetView zoomScalePageLayoutView="0" workbookViewId="0" topLeftCell="A31">
      <selection activeCell="D52" sqref="D52"/>
    </sheetView>
  </sheetViews>
  <sheetFormatPr defaultColWidth="11.421875" defaultRowHeight="12.75"/>
  <cols>
    <col min="1" max="1" width="36.7109375" style="30" customWidth="1"/>
    <col min="2" max="2" width="2.57421875" style="313" customWidth="1"/>
    <col min="3" max="3" width="1.28515625" style="313" customWidth="1"/>
    <col min="4" max="4" width="15.7109375" style="1083" customWidth="1"/>
    <col min="5" max="6" width="1.28515625" style="405" customWidth="1"/>
    <col min="7" max="7" width="15.7109375" style="30" customWidth="1"/>
    <col min="8" max="8" width="1.28515625" style="30" customWidth="1"/>
    <col min="9" max="9" width="1.421875" style="30" customWidth="1"/>
    <col min="10" max="10" width="15.7109375" style="30" customWidth="1"/>
    <col min="11" max="11" width="1.28515625" style="30" customWidth="1"/>
    <col min="12" max="16384" width="11.421875" style="30" customWidth="1"/>
  </cols>
  <sheetData>
    <row r="2" spans="1:6" ht="12.75">
      <c r="A2" s="1799"/>
      <c r="B2" s="1799"/>
      <c r="C2" s="1799"/>
      <c r="D2" s="1799"/>
      <c r="E2" s="1799"/>
      <c r="F2" s="5"/>
    </row>
    <row r="3" spans="1:10" ht="12.75" customHeight="1">
      <c r="A3" s="1723" t="s">
        <v>1068</v>
      </c>
      <c r="B3" s="1723"/>
      <c r="C3" s="1723"/>
      <c r="D3" s="1723"/>
      <c r="E3" s="1723"/>
      <c r="F3" s="1723"/>
      <c r="G3" s="1723"/>
      <c r="H3" s="1723"/>
      <c r="I3" s="1723"/>
      <c r="J3" s="1723"/>
    </row>
    <row r="4" spans="1:10" ht="12.75" customHeight="1">
      <c r="A4" s="1724" t="s">
        <v>1047</v>
      </c>
      <c r="B4" s="1724"/>
      <c r="C4" s="1724"/>
      <c r="D4" s="1724"/>
      <c r="E4" s="1724"/>
      <c r="F4" s="1724"/>
      <c r="G4" s="1724"/>
      <c r="H4" s="1724"/>
      <c r="I4" s="1724"/>
      <c r="J4" s="1724"/>
    </row>
    <row r="5" spans="1:6" ht="12.75" customHeight="1">
      <c r="A5" s="61"/>
      <c r="B5" s="61"/>
      <c r="C5" s="61"/>
      <c r="D5" s="61"/>
      <c r="E5" s="61"/>
      <c r="F5" s="61"/>
    </row>
    <row r="6" spans="1:10" ht="12.75" customHeight="1">
      <c r="A6" s="562"/>
      <c r="B6" s="1069"/>
      <c r="C6" s="1069"/>
      <c r="D6" s="1800">
        <v>2009</v>
      </c>
      <c r="E6" s="1800"/>
      <c r="F6" s="1800"/>
      <c r="G6" s="1800"/>
      <c r="J6" s="761">
        <v>2008</v>
      </c>
    </row>
    <row r="7" spans="1:10" ht="12.75" customHeight="1" thickBot="1">
      <c r="A7" s="137"/>
      <c r="B7" s="1070"/>
      <c r="C7" s="1070"/>
      <c r="D7" s="718" t="s">
        <v>846</v>
      </c>
      <c r="E7" s="1071"/>
      <c r="F7" s="1071"/>
      <c r="G7" s="643" t="s">
        <v>1050</v>
      </c>
      <c r="H7" s="643"/>
      <c r="I7" s="331"/>
      <c r="J7" s="643" t="s">
        <v>1050</v>
      </c>
    </row>
    <row r="8" spans="1:6" ht="18" customHeight="1">
      <c r="A8" s="50" t="s">
        <v>603</v>
      </c>
      <c r="B8" s="286"/>
      <c r="C8" s="286"/>
      <c r="D8" s="1072"/>
      <c r="E8" s="1073"/>
      <c r="F8" s="1073"/>
    </row>
    <row r="9" spans="1:6" ht="12.75" customHeight="1">
      <c r="A9" s="28" t="s">
        <v>766</v>
      </c>
      <c r="B9" s="286">
        <v>1</v>
      </c>
      <c r="C9" s="286"/>
      <c r="D9" s="1072"/>
      <c r="E9" s="1073"/>
      <c r="F9" s="1073"/>
    </row>
    <row r="10" spans="1:10" ht="12.75" customHeight="1">
      <c r="A10" s="28" t="s">
        <v>30</v>
      </c>
      <c r="B10" s="286">
        <f>B9+1</f>
        <v>2</v>
      </c>
      <c r="C10" s="286"/>
      <c r="D10" s="538">
        <f>635292*(4258279/3698562)</f>
        <v>731433.0765492101</v>
      </c>
      <c r="E10" s="1075"/>
      <c r="F10" s="1075"/>
      <c r="G10" s="538">
        <v>645212</v>
      </c>
      <c r="H10" s="538"/>
      <c r="I10" s="538"/>
      <c r="J10" s="538">
        <v>580949</v>
      </c>
    </row>
    <row r="11" spans="1:10" ht="12.75" customHeight="1">
      <c r="A11" s="28" t="s">
        <v>942</v>
      </c>
      <c r="B11" s="286">
        <f>B10+1</f>
        <v>3</v>
      </c>
      <c r="C11" s="286"/>
      <c r="D11" s="538">
        <f>614570*(4258279/3698562)</f>
        <v>707575.1400219869</v>
      </c>
      <c r="E11" s="1075"/>
      <c r="F11" s="1075"/>
      <c r="G11" s="538">
        <v>686310</v>
      </c>
      <c r="H11" s="538"/>
      <c r="I11" s="538"/>
      <c r="J11" s="538">
        <v>660978</v>
      </c>
    </row>
    <row r="12" spans="1:10" ht="12.75" customHeight="1">
      <c r="A12" s="50" t="s">
        <v>604</v>
      </c>
      <c r="B12" s="286"/>
      <c r="C12" s="286"/>
      <c r="D12" s="1074"/>
      <c r="E12" s="1075"/>
      <c r="F12" s="1075"/>
      <c r="G12" s="538"/>
      <c r="H12" s="538"/>
      <c r="I12" s="538"/>
      <c r="J12" s="538"/>
    </row>
    <row r="13" spans="1:10" ht="12.75" customHeight="1">
      <c r="A13" s="28" t="s">
        <v>32</v>
      </c>
      <c r="B13" s="286">
        <f>B11+1</f>
        <v>4</v>
      </c>
      <c r="C13" s="286"/>
      <c r="D13" s="538">
        <f>6000*(4258279/3698562)</f>
        <v>6908.002082971706</v>
      </c>
      <c r="E13" s="1075"/>
      <c r="F13" s="1075"/>
      <c r="G13" s="538">
        <v>6000</v>
      </c>
      <c r="H13" s="538"/>
      <c r="I13" s="538"/>
      <c r="J13" s="538">
        <v>5500</v>
      </c>
    </row>
    <row r="14" spans="1:10" ht="12.75" customHeight="1">
      <c r="A14" s="28" t="s">
        <v>33</v>
      </c>
      <c r="B14" s="286">
        <f>B13+1</f>
        <v>5</v>
      </c>
      <c r="C14" s="286"/>
      <c r="D14" s="538">
        <f>137559*(4258279/3698562)</f>
        <v>158376.3097552508</v>
      </c>
      <c r="E14" s="1075"/>
      <c r="F14" s="1075"/>
      <c r="G14" s="538">
        <v>121559</v>
      </c>
      <c r="H14" s="538"/>
      <c r="I14" s="538"/>
      <c r="J14" s="538">
        <v>63113</v>
      </c>
    </row>
    <row r="15" spans="1:10" ht="12.75" customHeight="1">
      <c r="A15" s="28" t="s">
        <v>34</v>
      </c>
      <c r="B15" s="286">
        <f>B14+1</f>
        <v>6</v>
      </c>
      <c r="C15" s="286"/>
      <c r="D15" s="538"/>
      <c r="E15" s="1075"/>
      <c r="F15" s="1075"/>
      <c r="G15" s="538"/>
      <c r="H15" s="538"/>
      <c r="I15" s="538"/>
      <c r="J15" s="538"/>
    </row>
    <row r="16" spans="1:10" ht="12.75" customHeight="1">
      <c r="A16" s="28" t="s">
        <v>942</v>
      </c>
      <c r="B16" s="286">
        <f>B15+1</f>
        <v>7</v>
      </c>
      <c r="C16" s="286"/>
      <c r="D16" s="538"/>
      <c r="E16" s="1075"/>
      <c r="F16" s="1075"/>
      <c r="G16" s="538"/>
      <c r="H16" s="538"/>
      <c r="I16" s="538"/>
      <c r="J16" s="538"/>
    </row>
    <row r="17" spans="1:10" ht="12.75" customHeight="1">
      <c r="A17" s="50" t="s">
        <v>605</v>
      </c>
      <c r="B17" s="286"/>
      <c r="C17" s="286"/>
      <c r="D17" s="538"/>
      <c r="E17" s="1075"/>
      <c r="F17" s="1075"/>
      <c r="G17" s="538"/>
      <c r="H17" s="538"/>
      <c r="I17" s="538"/>
      <c r="J17" s="538"/>
    </row>
    <row r="18" spans="1:10" ht="12.75" customHeight="1">
      <c r="A18" s="28" t="s">
        <v>36</v>
      </c>
      <c r="B18" s="286"/>
      <c r="C18" s="286"/>
      <c r="D18" s="538"/>
      <c r="E18" s="1075"/>
      <c r="F18" s="1075"/>
      <c r="G18" s="538"/>
      <c r="H18" s="538"/>
      <c r="I18" s="538"/>
      <c r="J18" s="538"/>
    </row>
    <row r="19" spans="1:10" ht="12.75" customHeight="1">
      <c r="A19" s="28" t="s">
        <v>1069</v>
      </c>
      <c r="B19" s="286">
        <f>B16+1</f>
        <v>8</v>
      </c>
      <c r="C19" s="286"/>
      <c r="D19" s="538"/>
      <c r="E19" s="1075"/>
      <c r="F19" s="1075"/>
      <c r="G19" s="538"/>
      <c r="H19" s="538"/>
      <c r="I19" s="538"/>
      <c r="J19" s="538"/>
    </row>
    <row r="20" spans="1:10" ht="12.75" customHeight="1">
      <c r="A20" s="28" t="s">
        <v>1070</v>
      </c>
      <c r="B20" s="286">
        <f>B19+1</f>
        <v>9</v>
      </c>
      <c r="C20" s="286"/>
      <c r="D20" s="538"/>
      <c r="E20" s="1075"/>
      <c r="F20" s="1075"/>
      <c r="G20" s="538"/>
      <c r="H20" s="538"/>
      <c r="I20" s="538"/>
      <c r="J20" s="538"/>
    </row>
    <row r="21" spans="1:10" ht="12.75" customHeight="1">
      <c r="A21" s="28" t="s">
        <v>855</v>
      </c>
      <c r="B21" s="286">
        <f>B20+1</f>
        <v>10</v>
      </c>
      <c r="C21" s="286"/>
      <c r="D21" s="538"/>
      <c r="E21" s="1075"/>
      <c r="F21" s="1075"/>
      <c r="G21" s="538"/>
      <c r="H21" s="538"/>
      <c r="I21" s="538"/>
      <c r="J21" s="538"/>
    </row>
    <row r="22" spans="1:10" ht="12.75" customHeight="1">
      <c r="A22" s="28" t="s">
        <v>39</v>
      </c>
      <c r="B22" s="286">
        <f>B21+1</f>
        <v>11</v>
      </c>
      <c r="C22" s="286"/>
      <c r="D22" s="538"/>
      <c r="E22" s="1075"/>
      <c r="F22" s="1075"/>
      <c r="G22" s="538"/>
      <c r="H22" s="538"/>
      <c r="I22" s="538"/>
      <c r="J22" s="538">
        <v>42567</v>
      </c>
    </row>
    <row r="23" spans="1:10" ht="12.75" customHeight="1">
      <c r="A23" s="28" t="s">
        <v>942</v>
      </c>
      <c r="B23" s="286">
        <f>B22+1</f>
        <v>12</v>
      </c>
      <c r="C23" s="286"/>
      <c r="D23" s="538">
        <f>56949*(4258279/3698562)</f>
        <v>65567.30177052594</v>
      </c>
      <c r="E23" s="1075"/>
      <c r="F23" s="1075"/>
      <c r="G23" s="538">
        <v>56949</v>
      </c>
      <c r="H23" s="538"/>
      <c r="I23" s="538"/>
      <c r="J23" s="538"/>
    </row>
    <row r="24" spans="1:10" ht="12.75" customHeight="1">
      <c r="A24" s="50" t="s">
        <v>606</v>
      </c>
      <c r="B24" s="286"/>
      <c r="C24" s="286"/>
      <c r="D24" s="538"/>
      <c r="E24" s="1075"/>
      <c r="F24" s="1075"/>
      <c r="G24" s="538"/>
      <c r="H24" s="538"/>
      <c r="I24" s="538"/>
      <c r="J24" s="538"/>
    </row>
    <row r="25" spans="1:10" ht="12.75" customHeight="1">
      <c r="A25" s="28" t="s">
        <v>1071</v>
      </c>
      <c r="B25" s="286"/>
      <c r="C25" s="286"/>
      <c r="D25" s="538"/>
      <c r="E25" s="1075"/>
      <c r="F25" s="1075"/>
      <c r="G25" s="538"/>
      <c r="H25" s="538"/>
      <c r="I25" s="538"/>
      <c r="J25" s="538"/>
    </row>
    <row r="26" spans="1:10" ht="12.75" customHeight="1">
      <c r="A26" s="28" t="s">
        <v>1345</v>
      </c>
      <c r="B26" s="286"/>
      <c r="C26" s="286"/>
      <c r="D26" s="538"/>
      <c r="E26" s="1075"/>
      <c r="F26" s="1075"/>
      <c r="G26" s="538"/>
      <c r="H26" s="538"/>
      <c r="I26" s="538"/>
      <c r="J26" s="538"/>
    </row>
    <row r="27" spans="1:10" ht="12.75" customHeight="1">
      <c r="A27" s="28" t="s">
        <v>1094</v>
      </c>
      <c r="B27" s="286">
        <f>B23+1</f>
        <v>13</v>
      </c>
      <c r="C27" s="286"/>
      <c r="D27" s="538"/>
      <c r="E27" s="1075"/>
      <c r="F27" s="1075"/>
      <c r="G27" s="538"/>
      <c r="H27" s="538"/>
      <c r="I27" s="538"/>
      <c r="J27" s="538"/>
    </row>
    <row r="28" spans="1:10" ht="12.75" customHeight="1">
      <c r="A28" s="28" t="s">
        <v>1072</v>
      </c>
      <c r="B28" s="286">
        <f>B27+1</f>
        <v>14</v>
      </c>
      <c r="C28" s="286"/>
      <c r="D28" s="538"/>
      <c r="E28" s="1075"/>
      <c r="F28" s="1075"/>
      <c r="G28" s="538"/>
      <c r="H28" s="538"/>
      <c r="I28" s="538"/>
      <c r="J28" s="538"/>
    </row>
    <row r="29" spans="1:10" ht="12.75" customHeight="1">
      <c r="A29" s="28" t="s">
        <v>1073</v>
      </c>
      <c r="B29" s="286">
        <f>B28+1</f>
        <v>15</v>
      </c>
      <c r="C29" s="286"/>
      <c r="D29" s="538"/>
      <c r="E29" s="1075"/>
      <c r="F29" s="1075"/>
      <c r="G29" s="538"/>
      <c r="H29" s="538"/>
      <c r="I29" s="538"/>
      <c r="J29" s="538"/>
    </row>
    <row r="30" spans="1:10" ht="12.75" customHeight="1">
      <c r="A30" s="28" t="s">
        <v>1074</v>
      </c>
      <c r="B30" s="286">
        <f>B29+1</f>
        <v>16</v>
      </c>
      <c r="C30" s="286"/>
      <c r="D30" s="538"/>
      <c r="E30" s="1075"/>
      <c r="F30" s="1075"/>
      <c r="G30" s="538"/>
      <c r="H30" s="538"/>
      <c r="I30" s="538"/>
      <c r="J30" s="538"/>
    </row>
    <row r="31" spans="1:10" ht="12.75" customHeight="1">
      <c r="A31" s="28" t="s">
        <v>261</v>
      </c>
      <c r="C31" s="286"/>
      <c r="D31" s="538"/>
      <c r="E31" s="1075"/>
      <c r="F31" s="1075"/>
      <c r="G31" s="538"/>
      <c r="H31" s="538"/>
      <c r="I31" s="538"/>
      <c r="J31" s="538"/>
    </row>
    <row r="32" spans="1:10" ht="12.75" customHeight="1">
      <c r="A32" s="28" t="s">
        <v>1075</v>
      </c>
      <c r="B32" s="286">
        <f>B30+1</f>
        <v>17</v>
      </c>
      <c r="C32" s="286"/>
      <c r="D32" s="538">
        <f>571896*(4258279/3698562)</f>
        <v>658443.126540531</v>
      </c>
      <c r="E32" s="1075"/>
      <c r="F32" s="1075"/>
      <c r="G32" s="538">
        <v>1048235</v>
      </c>
      <c r="H32" s="538"/>
      <c r="I32" s="538"/>
      <c r="J32" s="538">
        <v>1010950</v>
      </c>
    </row>
    <row r="33" spans="1:10" ht="12.75" customHeight="1">
      <c r="A33" s="28" t="s">
        <v>1076</v>
      </c>
      <c r="B33" s="286">
        <f>B32+1</f>
        <v>18</v>
      </c>
      <c r="C33" s="286"/>
      <c r="D33" s="538">
        <f>754850*(4258279/3698562)</f>
        <v>869084.2287218653</v>
      </c>
      <c r="E33" s="1075"/>
      <c r="F33" s="1075"/>
      <c r="G33" s="538">
        <v>505597</v>
      </c>
      <c r="H33" s="538"/>
      <c r="I33" s="538"/>
      <c r="J33" s="538">
        <v>451263</v>
      </c>
    </row>
    <row r="34" spans="1:10" ht="12.75" customHeight="1">
      <c r="A34" s="28" t="s">
        <v>855</v>
      </c>
      <c r="B34" s="286">
        <f>B33+1</f>
        <v>19</v>
      </c>
      <c r="C34" s="286"/>
      <c r="D34" s="538">
        <f>82451*(4258279/3698562)</f>
        <v>94928.61329051669</v>
      </c>
      <c r="E34" s="1075"/>
      <c r="F34" s="1075"/>
      <c r="G34" s="538">
        <v>82451</v>
      </c>
      <c r="H34" s="538"/>
      <c r="I34" s="538"/>
      <c r="J34" s="538">
        <v>96980</v>
      </c>
    </row>
    <row r="35" spans="1:10" ht="12.75" customHeight="1">
      <c r="A35" s="28" t="s">
        <v>1121</v>
      </c>
      <c r="B35" s="286">
        <f>B34+1</f>
        <v>20</v>
      </c>
      <c r="C35" s="286"/>
      <c r="D35" s="538">
        <f>59376*(4258279/3698562)</f>
        <v>68361.588613088</v>
      </c>
      <c r="E35" s="1075"/>
      <c r="F35" s="1075"/>
      <c r="G35" s="538">
        <v>59376</v>
      </c>
      <c r="H35" s="538"/>
      <c r="I35" s="538"/>
      <c r="J35" s="538">
        <v>60260</v>
      </c>
    </row>
    <row r="36" spans="1:10" ht="12.75" customHeight="1">
      <c r="A36" s="28" t="s">
        <v>1122</v>
      </c>
      <c r="B36" s="286">
        <f>B35+1</f>
        <v>21</v>
      </c>
      <c r="C36" s="286"/>
      <c r="D36" s="538"/>
      <c r="E36" s="1075"/>
      <c r="F36" s="1075"/>
      <c r="G36" s="538"/>
      <c r="H36" s="538"/>
      <c r="I36" s="538"/>
      <c r="J36" s="538"/>
    </row>
    <row r="37" spans="1:10" ht="12.75" customHeight="1">
      <c r="A37" s="28" t="s">
        <v>942</v>
      </c>
      <c r="B37" s="286">
        <f>B36+1</f>
        <v>22</v>
      </c>
      <c r="C37" s="286"/>
      <c r="D37" s="538"/>
      <c r="E37" s="1075"/>
      <c r="F37" s="1075"/>
      <c r="G37" s="538">
        <v>231445</v>
      </c>
      <c r="H37" s="538"/>
      <c r="I37" s="538"/>
      <c r="J37" s="538">
        <v>269445</v>
      </c>
    </row>
    <row r="38" spans="1:10" ht="12.75" customHeight="1">
      <c r="A38" s="50" t="s">
        <v>607</v>
      </c>
      <c r="B38" s="286"/>
      <c r="C38" s="286"/>
      <c r="D38" s="538"/>
      <c r="E38" s="1076"/>
      <c r="F38" s="1076"/>
      <c r="G38" s="538"/>
      <c r="H38" s="538"/>
      <c r="I38" s="538"/>
      <c r="J38" s="538"/>
    </row>
    <row r="39" spans="1:10" ht="12.75" customHeight="1">
      <c r="A39" s="28" t="s">
        <v>215</v>
      </c>
      <c r="B39" s="286">
        <f>B37+1</f>
        <v>23</v>
      </c>
      <c r="C39" s="286"/>
      <c r="D39" s="538"/>
      <c r="E39" s="1075"/>
      <c r="F39" s="1075"/>
      <c r="G39" s="538"/>
      <c r="H39" s="538"/>
      <c r="I39" s="538"/>
      <c r="J39" s="538"/>
    </row>
    <row r="40" spans="1:10" ht="12.75" customHeight="1">
      <c r="A40" s="28" t="s">
        <v>942</v>
      </c>
      <c r="B40" s="286">
        <f>B39+1</f>
        <v>24</v>
      </c>
      <c r="C40" s="286"/>
      <c r="D40" s="538"/>
      <c r="E40" s="1075"/>
      <c r="F40" s="1075"/>
      <c r="G40" s="538"/>
      <c r="H40" s="538"/>
      <c r="I40" s="538"/>
      <c r="J40" s="538"/>
    </row>
    <row r="41" spans="1:10" ht="12.75" customHeight="1">
      <c r="A41" s="4" t="s">
        <v>1344</v>
      </c>
      <c r="B41" s="286"/>
      <c r="C41" s="286"/>
      <c r="D41" s="538"/>
      <c r="E41" s="1075"/>
      <c r="F41" s="1075"/>
      <c r="G41" s="538"/>
      <c r="H41" s="538"/>
      <c r="I41" s="538"/>
      <c r="J41" s="538"/>
    </row>
    <row r="42" spans="1:10" ht="12.75" customHeight="1">
      <c r="A42" s="4" t="s">
        <v>1324</v>
      </c>
      <c r="B42" s="1077"/>
      <c r="C42" s="1077"/>
      <c r="D42" s="538"/>
      <c r="E42" s="1075"/>
      <c r="F42" s="1075"/>
      <c r="G42" s="538"/>
      <c r="H42" s="538"/>
      <c r="I42" s="538"/>
      <c r="J42" s="538"/>
    </row>
    <row r="43" spans="1:10" ht="12.75" customHeight="1">
      <c r="A43" s="30" t="s">
        <v>801</v>
      </c>
      <c r="B43" s="286">
        <f>B40+1</f>
        <v>25</v>
      </c>
      <c r="C43" s="286"/>
      <c r="D43" s="538">
        <f>187829*(4258279/3698562)</f>
        <v>216253.85387374874</v>
      </c>
      <c r="E43" s="1075"/>
      <c r="F43" s="1075"/>
      <c r="G43" s="538">
        <v>290704</v>
      </c>
      <c r="H43" s="538"/>
      <c r="I43" s="538"/>
      <c r="J43" s="538">
        <v>295139</v>
      </c>
    </row>
    <row r="44" spans="1:10" ht="12.75" customHeight="1">
      <c r="A44" s="30" t="s">
        <v>802</v>
      </c>
      <c r="B44" s="286">
        <f>B43+1</f>
        <v>26</v>
      </c>
      <c r="C44" s="286"/>
      <c r="D44" s="538">
        <f>21802*(4258279/3698562)</f>
        <v>25101.376902158187</v>
      </c>
      <c r="E44" s="1075"/>
      <c r="F44" s="1075"/>
      <c r="G44" s="538">
        <v>21802</v>
      </c>
      <c r="H44" s="538"/>
      <c r="I44" s="538"/>
      <c r="J44" s="538">
        <v>20133</v>
      </c>
    </row>
    <row r="45" spans="1:10" ht="12.75" customHeight="1">
      <c r="A45" s="30" t="s">
        <v>803</v>
      </c>
      <c r="B45" s="286">
        <f>B44+1</f>
        <v>27</v>
      </c>
      <c r="C45" s="286"/>
      <c r="D45" s="538">
        <f>363858*(4258279/3698562)</f>
        <v>418921.97031765315</v>
      </c>
      <c r="E45" s="1075"/>
      <c r="F45" s="1075"/>
      <c r="G45" s="538">
        <v>350858</v>
      </c>
      <c r="H45" s="538"/>
      <c r="I45" s="538"/>
      <c r="J45" s="538">
        <v>320686</v>
      </c>
    </row>
    <row r="46" spans="1:10" ht="12.75" customHeight="1">
      <c r="A46" s="30" t="s">
        <v>942</v>
      </c>
      <c r="B46" s="286">
        <f>B45+1</f>
        <v>28</v>
      </c>
      <c r="C46" s="286"/>
      <c r="D46" s="538">
        <f>95348*(4258279/3698562)</f>
        <v>109777.36376786437</v>
      </c>
      <c r="E46" s="1075"/>
      <c r="F46" s="1075"/>
      <c r="G46" s="538"/>
      <c r="H46" s="538"/>
      <c r="I46" s="538"/>
      <c r="J46" s="538"/>
    </row>
    <row r="47" spans="1:10" s="28" customFormat="1" ht="12.75" customHeight="1">
      <c r="A47" s="150" t="s">
        <v>1012</v>
      </c>
      <c r="B47" s="286"/>
      <c r="C47" s="286"/>
      <c r="D47" s="538"/>
      <c r="E47" s="1075"/>
      <c r="F47" s="1075"/>
      <c r="G47" s="290"/>
      <c r="H47" s="290"/>
      <c r="I47" s="290"/>
      <c r="J47" s="290"/>
    </row>
    <row r="48" spans="1:10" ht="12.75" customHeight="1">
      <c r="A48" s="30" t="s">
        <v>1077</v>
      </c>
      <c r="B48" s="313">
        <f>B46+1</f>
        <v>29</v>
      </c>
      <c r="D48" s="538">
        <f>59887*(4258279/3698562)</f>
        <v>68949.9201238211</v>
      </c>
      <c r="E48" s="1075"/>
      <c r="F48" s="1075"/>
      <c r="G48" s="538">
        <v>59887</v>
      </c>
      <c r="H48" s="538"/>
      <c r="I48" s="538"/>
      <c r="J48" s="538">
        <v>59898</v>
      </c>
    </row>
    <row r="49" spans="1:10" s="28" customFormat="1" ht="12.75" customHeight="1">
      <c r="A49" s="28" t="s">
        <v>957</v>
      </c>
      <c r="B49" s="286"/>
      <c r="C49" s="286"/>
      <c r="D49" s="538"/>
      <c r="E49" s="1078"/>
      <c r="F49" s="1078"/>
      <c r="G49" s="290"/>
      <c r="H49" s="290"/>
      <c r="I49" s="290"/>
      <c r="J49" s="290"/>
    </row>
    <row r="50" spans="1:10" ht="12.75" customHeight="1">
      <c r="A50" s="28" t="s">
        <v>1078</v>
      </c>
      <c r="B50" s="313">
        <f>B48+1</f>
        <v>30</v>
      </c>
      <c r="D50" s="538"/>
      <c r="E50" s="1075"/>
      <c r="F50" s="1075"/>
      <c r="G50" s="538"/>
      <c r="H50" s="538"/>
      <c r="I50" s="538"/>
      <c r="J50" s="538"/>
    </row>
    <row r="51" spans="1:10" s="28" customFormat="1" ht="12.75" customHeight="1">
      <c r="A51" s="28" t="s">
        <v>1191</v>
      </c>
      <c r="B51" s="285">
        <f>B50+1</f>
        <v>31</v>
      </c>
      <c r="C51" s="285"/>
      <c r="D51" s="293">
        <f>50895*(4258279/3698562)</f>
        <v>58597.127668807494</v>
      </c>
      <c r="E51" s="1075"/>
      <c r="F51" s="1150"/>
      <c r="G51" s="293">
        <v>50895</v>
      </c>
      <c r="H51" s="293"/>
      <c r="I51" s="290"/>
      <c r="J51" s="290">
        <v>50895</v>
      </c>
    </row>
    <row r="52" spans="1:10" s="28" customFormat="1" ht="17.25" customHeight="1" thickBot="1">
      <c r="A52" s="1079"/>
      <c r="B52" s="287">
        <f>B51+1</f>
        <v>32</v>
      </c>
      <c r="C52" s="287"/>
      <c r="D52" s="1081">
        <f>SUM(D9:D51)</f>
        <v>4258278.999999999</v>
      </c>
      <c r="E52" s="1080"/>
      <c r="F52" s="1330"/>
      <c r="G52" s="524">
        <f>SUM(G9:G51)</f>
        <v>4217280</v>
      </c>
      <c r="H52" s="524">
        <f>SUM(H9:H51)</f>
        <v>0</v>
      </c>
      <c r="I52" s="1081">
        <f>SUM(I9:I51)</f>
        <v>0</v>
      </c>
      <c r="J52" s="1081">
        <f>SUM(J9:J51)</f>
        <v>3988756</v>
      </c>
    </row>
    <row r="53" ht="12.75" customHeight="1">
      <c r="A53" s="1082"/>
    </row>
  </sheetData>
  <sheetProtection/>
  <mergeCells count="4">
    <mergeCell ref="A2:E2"/>
    <mergeCell ref="D6:G6"/>
    <mergeCell ref="A3:J3"/>
    <mergeCell ref="A4:J4"/>
  </mergeCells>
  <printOptions/>
  <pageMargins left="0.3937007874015748" right="0.3937007874015748" top="0.5905511811023623" bottom="0.3937007874015748" header="0.3937007874015748" footer="0.3937007874015748"/>
  <pageSetup horizontalDpi="600" verticalDpi="600" orientation="portrait" r:id="rId1"/>
  <headerFooter alignWithMargins="0">
    <oddHeader xml:space="preserve">&amp;LOrganisme  ____________________________________
&amp;RCode géographique ________  </oddHeader>
    <oddFooter>&amp;LS41</oddFooter>
  </headerFooter>
</worksheet>
</file>

<file path=xl/worksheets/sheet49.xml><?xml version="1.0" encoding="utf-8"?>
<worksheet xmlns="http://schemas.openxmlformats.org/spreadsheetml/2006/main" xmlns:r="http://schemas.openxmlformats.org/officeDocument/2006/relationships">
  <sheetPr codeName="Feuil75"/>
  <dimension ref="A2:P47"/>
  <sheetViews>
    <sheetView zoomScalePageLayoutView="0" workbookViewId="0" topLeftCell="A1">
      <selection activeCell="J17" sqref="J17"/>
    </sheetView>
  </sheetViews>
  <sheetFormatPr defaultColWidth="11.421875" defaultRowHeight="12.75"/>
  <cols>
    <col min="1" max="1" width="2.57421875" style="1" customWidth="1"/>
    <col min="2" max="2" width="39.421875" style="1" customWidth="1"/>
    <col min="3" max="3" width="2.140625" style="1" customWidth="1"/>
    <col min="4" max="4" width="10.7109375" style="1093" customWidth="1"/>
    <col min="5" max="5" width="2.00390625" style="1" customWidth="1"/>
    <col min="6" max="6" width="10.7109375" style="1" customWidth="1"/>
    <col min="7" max="7" width="2.140625" style="1" customWidth="1"/>
    <col min="8" max="8" width="10.7109375" style="1" customWidth="1"/>
    <col min="9" max="9" width="2.140625" style="1" customWidth="1"/>
    <col min="10" max="10" width="10.7109375" style="1" customWidth="1"/>
    <col min="11" max="11" width="2.140625" style="1" customWidth="1"/>
    <col min="12" max="12" width="10.7109375" style="1" customWidth="1"/>
    <col min="13" max="13" width="2.140625" style="1" customWidth="1"/>
    <col min="14" max="14" width="10.7109375" style="1" customWidth="1"/>
    <col min="15" max="15" width="2.140625" style="1" customWidth="1"/>
    <col min="16" max="16" width="10.7109375" style="1" customWidth="1"/>
    <col min="17" max="17" width="0.42578125" style="1" customWidth="1"/>
    <col min="18" max="16384" width="11.421875" style="1" customWidth="1"/>
  </cols>
  <sheetData>
    <row r="2" spans="1:6" ht="12.75">
      <c r="A2" s="1801" t="s">
        <v>357</v>
      </c>
      <c r="B2" s="1799"/>
      <c r="C2" s="1799"/>
      <c r="D2" s="1799"/>
      <c r="E2" s="1799"/>
      <c r="F2" s="1799"/>
    </row>
    <row r="3" spans="1:16" ht="12.75">
      <c r="A3" s="1801"/>
      <c r="B3" s="1723" t="s">
        <v>273</v>
      </c>
      <c r="C3" s="1723"/>
      <c r="D3" s="1723"/>
      <c r="E3" s="1723"/>
      <c r="F3" s="1723"/>
      <c r="G3" s="1723"/>
      <c r="H3" s="1723"/>
      <c r="I3" s="1723"/>
      <c r="J3" s="1723"/>
      <c r="K3" s="1723"/>
      <c r="L3" s="1723"/>
      <c r="M3" s="1723"/>
      <c r="N3" s="1723"/>
      <c r="O3" s="1723"/>
      <c r="P3" s="1723"/>
    </row>
    <row r="4" spans="2:16" ht="12.75">
      <c r="B4" s="1723" t="s">
        <v>1047</v>
      </c>
      <c r="C4" s="1723"/>
      <c r="D4" s="1723"/>
      <c r="E4" s="1723"/>
      <c r="F4" s="1723"/>
      <c r="G4" s="1723"/>
      <c r="H4" s="1723"/>
      <c r="I4" s="1723"/>
      <c r="J4" s="1723"/>
      <c r="K4" s="1723"/>
      <c r="L4" s="1723"/>
      <c r="M4" s="1723"/>
      <c r="N4" s="1723"/>
      <c r="O4" s="1723"/>
      <c r="P4" s="1723"/>
    </row>
    <row r="5" ht="12.75">
      <c r="F5" s="4"/>
    </row>
    <row r="6" spans="2:6" ht="12.75">
      <c r="B6" s="4"/>
      <c r="F6" s="4"/>
    </row>
    <row r="7" spans="2:6" ht="12.75">
      <c r="B7" s="62"/>
      <c r="F7" s="4"/>
    </row>
    <row r="8" spans="3:16" ht="12.75">
      <c r="C8" s="213"/>
      <c r="D8" s="311" t="s">
        <v>274</v>
      </c>
      <c r="E8" s="73"/>
      <c r="F8" s="311" t="s">
        <v>274</v>
      </c>
      <c r="H8" s="311" t="s">
        <v>274</v>
      </c>
      <c r="J8" s="311" t="s">
        <v>274</v>
      </c>
      <c r="L8" s="311" t="s">
        <v>274</v>
      </c>
      <c r="N8" s="311" t="s">
        <v>274</v>
      </c>
      <c r="P8" s="5" t="s">
        <v>46</v>
      </c>
    </row>
    <row r="9" spans="1:16" ht="26.25" customHeight="1" thickBot="1">
      <c r="A9" s="310"/>
      <c r="B9" s="14"/>
      <c r="C9" s="1617" t="s">
        <v>275</v>
      </c>
      <c r="D9" s="1632" t="s">
        <v>386</v>
      </c>
      <c r="E9" s="1618" t="s">
        <v>276</v>
      </c>
      <c r="F9" s="1633" t="s">
        <v>874</v>
      </c>
      <c r="G9" s="1619" t="s">
        <v>277</v>
      </c>
      <c r="H9" s="1634" t="s">
        <v>875</v>
      </c>
      <c r="I9" s="1619" t="s">
        <v>278</v>
      </c>
      <c r="J9" s="1634" t="s">
        <v>387</v>
      </c>
      <c r="K9" s="1619" t="s">
        <v>279</v>
      </c>
      <c r="L9" s="1634" t="s">
        <v>879</v>
      </c>
      <c r="M9" s="1620" t="s">
        <v>388</v>
      </c>
      <c r="N9" s="1634" t="s">
        <v>873</v>
      </c>
      <c r="O9" s="14"/>
      <c r="P9" s="14"/>
    </row>
    <row r="10" spans="1:15" ht="12.75">
      <c r="A10" s="310"/>
      <c r="B10" s="18"/>
      <c r="C10" s="561"/>
      <c r="D10" s="190"/>
      <c r="E10" s="668"/>
      <c r="F10" s="1094"/>
      <c r="G10" s="18"/>
      <c r="H10" s="18"/>
      <c r="I10" s="18"/>
      <c r="J10" s="18"/>
      <c r="K10" s="18"/>
      <c r="L10" s="18"/>
      <c r="M10" s="18"/>
      <c r="N10" s="18"/>
      <c r="O10" s="18"/>
    </row>
    <row r="11" spans="1:16" ht="25.5">
      <c r="A11" s="310"/>
      <c r="B11" s="1635" t="s">
        <v>1046</v>
      </c>
      <c r="C11" s="709"/>
      <c r="D11" s="821">
        <f>267216+137924+86161</f>
        <v>491301</v>
      </c>
      <c r="E11" s="1621"/>
      <c r="F11" s="821">
        <v>693256</v>
      </c>
      <c r="G11" s="1621"/>
      <c r="H11" s="1631">
        <v>7600</v>
      </c>
      <c r="I11" s="1621"/>
      <c r="J11" s="1631">
        <v>142</v>
      </c>
      <c r="K11" s="1621"/>
      <c r="L11" s="1631">
        <v>8416</v>
      </c>
      <c r="M11" s="1621"/>
      <c r="N11" s="1631"/>
      <c r="O11" s="1621">
        <v>1</v>
      </c>
      <c r="P11" s="1631">
        <f>D11+F11+H11+J11+L11+N11</f>
        <v>1200715</v>
      </c>
    </row>
    <row r="12" spans="1:16" ht="15">
      <c r="A12" s="310"/>
      <c r="B12" s="1095"/>
      <c r="C12" s="2"/>
      <c r="D12" s="1623"/>
      <c r="E12" s="1624"/>
      <c r="F12" s="1625"/>
      <c r="G12" s="1626"/>
      <c r="H12" s="2"/>
      <c r="I12" s="1626"/>
      <c r="J12" s="2"/>
      <c r="K12" s="1626"/>
      <c r="L12" s="2"/>
      <c r="M12" s="1626"/>
      <c r="N12" s="2"/>
      <c r="O12" s="1624"/>
      <c r="P12" s="2"/>
    </row>
    <row r="13" spans="1:16" ht="12.75">
      <c r="A13" s="310"/>
      <c r="B13" s="150" t="s">
        <v>707</v>
      </c>
      <c r="C13" s="2"/>
      <c r="D13" s="1623"/>
      <c r="E13" s="1627"/>
      <c r="F13" s="1625"/>
      <c r="G13" s="1626"/>
      <c r="H13" s="2"/>
      <c r="I13" s="1626"/>
      <c r="J13" s="2"/>
      <c r="K13" s="1626"/>
      <c r="L13" s="2"/>
      <c r="M13" s="1626"/>
      <c r="N13" s="2"/>
      <c r="O13" s="1627"/>
      <c r="P13" s="2"/>
    </row>
    <row r="14" spans="1:16" ht="12.75">
      <c r="A14" s="310"/>
      <c r="B14" s="50" t="s">
        <v>453</v>
      </c>
      <c r="C14" s="2"/>
      <c r="D14" s="1623"/>
      <c r="E14" s="1627"/>
      <c r="F14" s="1625"/>
      <c r="G14" s="1626"/>
      <c r="H14" s="2"/>
      <c r="I14" s="1626"/>
      <c r="J14" s="2"/>
      <c r="K14" s="1626"/>
      <c r="L14" s="2"/>
      <c r="M14" s="1626"/>
      <c r="N14" s="2"/>
      <c r="O14" s="1627"/>
      <c r="P14" s="2"/>
    </row>
    <row r="15" spans="1:16" ht="12.75">
      <c r="A15" s="310"/>
      <c r="B15" s="28" t="s">
        <v>288</v>
      </c>
      <c r="C15" s="2"/>
      <c r="D15" s="473">
        <f>161812-121369</f>
        <v>40443</v>
      </c>
      <c r="E15" s="1624"/>
      <c r="F15" s="820">
        <v>376000</v>
      </c>
      <c r="G15" s="1626"/>
      <c r="H15" s="2"/>
      <c r="I15" s="1626"/>
      <c r="J15" s="2"/>
      <c r="K15" s="1626"/>
      <c r="L15" s="2"/>
      <c r="M15" s="1626"/>
      <c r="N15" s="2"/>
      <c r="O15" s="1624">
        <f>O11+1</f>
        <v>2</v>
      </c>
      <c r="P15" s="1238">
        <f>D15+F15+H15+J15+L15+N15</f>
        <v>416443</v>
      </c>
    </row>
    <row r="16" spans="1:16" ht="12.75">
      <c r="A16" s="310"/>
      <c r="B16" s="28" t="s">
        <v>625</v>
      </c>
      <c r="C16" s="2"/>
      <c r="D16" s="473"/>
      <c r="E16" s="1624"/>
      <c r="F16" s="820"/>
      <c r="G16" s="1626"/>
      <c r="H16" s="2"/>
      <c r="I16" s="1626"/>
      <c r="J16" s="2"/>
      <c r="K16" s="1626"/>
      <c r="L16" s="2"/>
      <c r="M16" s="1626"/>
      <c r="N16" s="2"/>
      <c r="O16" s="1624">
        <f>O15+1</f>
        <v>3</v>
      </c>
      <c r="P16" s="1238"/>
    </row>
    <row r="17" spans="1:16" ht="12.75">
      <c r="A17" s="310"/>
      <c r="B17" s="28" t="s">
        <v>626</v>
      </c>
      <c r="C17" s="2"/>
      <c r="D17" s="473"/>
      <c r="E17" s="1624"/>
      <c r="F17" s="820"/>
      <c r="G17" s="1626"/>
      <c r="H17" s="2"/>
      <c r="I17" s="1626"/>
      <c r="J17" s="2"/>
      <c r="K17" s="1626"/>
      <c r="L17" s="2"/>
      <c r="M17" s="1626"/>
      <c r="N17" s="2"/>
      <c r="O17" s="1624"/>
      <c r="P17" s="2"/>
    </row>
    <row r="18" spans="1:16" ht="12.75">
      <c r="A18" s="310"/>
      <c r="B18" s="126" t="s">
        <v>827</v>
      </c>
      <c r="C18" s="2"/>
      <c r="D18" s="473">
        <v>71311</v>
      </c>
      <c r="E18" s="1624"/>
      <c r="F18" s="820"/>
      <c r="G18" s="1626"/>
      <c r="H18" s="2"/>
      <c r="I18" s="1626"/>
      <c r="J18" s="2"/>
      <c r="K18" s="1626"/>
      <c r="L18" s="2"/>
      <c r="M18" s="1626"/>
      <c r="N18" s="2"/>
      <c r="O18" s="1624">
        <f>O16+1</f>
        <v>4</v>
      </c>
      <c r="P18" s="1238">
        <f>D18+F18+H18+J18+L18+N18</f>
        <v>71311</v>
      </c>
    </row>
    <row r="19" spans="1:16" ht="12.75">
      <c r="A19" s="310"/>
      <c r="B19" s="1" t="s">
        <v>828</v>
      </c>
      <c r="C19" s="2"/>
      <c r="D19" s="473"/>
      <c r="E19" s="1624"/>
      <c r="F19" s="820"/>
      <c r="G19" s="1626"/>
      <c r="H19" s="2"/>
      <c r="I19" s="1626"/>
      <c r="J19" s="2"/>
      <c r="K19" s="1626"/>
      <c r="L19" s="2"/>
      <c r="M19" s="1626"/>
      <c r="N19" s="2"/>
      <c r="O19" s="1624">
        <f>O18+1</f>
        <v>5</v>
      </c>
      <c r="P19" s="1238"/>
    </row>
    <row r="20" spans="1:16" ht="12.75">
      <c r="A20" s="310"/>
      <c r="B20" s="1" t="s">
        <v>480</v>
      </c>
      <c r="C20" s="2"/>
      <c r="D20" s="473"/>
      <c r="E20" s="1624"/>
      <c r="F20" s="820"/>
      <c r="G20" s="1626"/>
      <c r="H20" s="2"/>
      <c r="I20" s="1626"/>
      <c r="J20" s="2"/>
      <c r="K20" s="1626"/>
      <c r="L20" s="2"/>
      <c r="M20" s="1626"/>
      <c r="N20" s="2"/>
      <c r="O20" s="1624"/>
      <c r="P20" s="2"/>
    </row>
    <row r="21" spans="1:16" ht="12.75">
      <c r="A21" s="310"/>
      <c r="B21" s="1" t="s">
        <v>481</v>
      </c>
      <c r="C21" s="2"/>
      <c r="D21" s="473"/>
      <c r="E21" s="1624"/>
      <c r="F21" s="820"/>
      <c r="G21" s="1626"/>
      <c r="H21" s="2"/>
      <c r="I21" s="1626"/>
      <c r="J21" s="2"/>
      <c r="K21" s="1626"/>
      <c r="L21" s="2"/>
      <c r="M21" s="1626"/>
      <c r="N21" s="2"/>
      <c r="O21" s="1624">
        <f>O19+1</f>
        <v>6</v>
      </c>
      <c r="P21" s="1238"/>
    </row>
    <row r="22" spans="1:16" ht="12.75">
      <c r="A22" s="310"/>
      <c r="B22" s="28" t="s">
        <v>878</v>
      </c>
      <c r="C22" s="2"/>
      <c r="D22" s="473"/>
      <c r="E22" s="1624"/>
      <c r="F22" s="820"/>
      <c r="G22" s="1626"/>
      <c r="H22" s="2"/>
      <c r="I22" s="1626"/>
      <c r="J22" s="2"/>
      <c r="K22" s="1626"/>
      <c r="L22" s="2"/>
      <c r="M22" s="1626"/>
      <c r="N22" s="2"/>
      <c r="O22" s="1624">
        <f>O21+1</f>
        <v>7</v>
      </c>
      <c r="P22" s="1238"/>
    </row>
    <row r="23" spans="1:16" ht="12.75">
      <c r="A23" s="310"/>
      <c r="B23" s="28" t="s">
        <v>877</v>
      </c>
      <c r="C23" s="2"/>
      <c r="D23" s="473"/>
      <c r="E23" s="1624"/>
      <c r="F23" s="820"/>
      <c r="G23" s="1626"/>
      <c r="H23" s="2"/>
      <c r="I23" s="1626"/>
      <c r="J23" s="2"/>
      <c r="K23" s="1626"/>
      <c r="L23" s="2"/>
      <c r="M23" s="1626"/>
      <c r="N23" s="2"/>
      <c r="O23" s="1624"/>
      <c r="P23" s="2"/>
    </row>
    <row r="24" spans="1:16" ht="12.75">
      <c r="A24" s="310"/>
      <c r="B24" s="28" t="s">
        <v>876</v>
      </c>
      <c r="C24" s="2"/>
      <c r="D24" s="473">
        <v>29000</v>
      </c>
      <c r="E24" s="1624"/>
      <c r="F24" s="820"/>
      <c r="G24" s="1626"/>
      <c r="H24" s="2"/>
      <c r="I24" s="1626"/>
      <c r="J24" s="2"/>
      <c r="K24" s="1626"/>
      <c r="L24" s="2"/>
      <c r="M24" s="1626"/>
      <c r="N24" s="2">
        <v>113084</v>
      </c>
      <c r="O24" s="1624">
        <f>O22+1</f>
        <v>8</v>
      </c>
      <c r="P24" s="1238">
        <f>D24+F24+H24+J24+L24+N24</f>
        <v>142084</v>
      </c>
    </row>
    <row r="25" spans="1:16" ht="12.75">
      <c r="A25" s="310"/>
      <c r="B25" s="126" t="s">
        <v>0</v>
      </c>
      <c r="C25" s="2"/>
      <c r="D25" s="473"/>
      <c r="E25" s="1624"/>
      <c r="F25" s="820"/>
      <c r="G25" s="1626"/>
      <c r="H25" s="2"/>
      <c r="I25" s="1626"/>
      <c r="J25" s="2"/>
      <c r="K25" s="1626"/>
      <c r="L25" s="2"/>
      <c r="M25" s="1626"/>
      <c r="N25" s="2"/>
      <c r="O25" s="1624">
        <f>O24+1</f>
        <v>9</v>
      </c>
      <c r="P25" s="1238"/>
    </row>
    <row r="26" spans="1:16" ht="12.75">
      <c r="A26" s="310"/>
      <c r="B26" s="126" t="s">
        <v>1</v>
      </c>
      <c r="C26" s="2"/>
      <c r="D26" s="473"/>
      <c r="E26" s="1624"/>
      <c r="F26" s="820"/>
      <c r="G26" s="1626"/>
      <c r="H26" s="2"/>
      <c r="I26" s="1626"/>
      <c r="J26" s="2"/>
      <c r="K26" s="1626"/>
      <c r="L26" s="2"/>
      <c r="M26" s="1626"/>
      <c r="N26" s="2">
        <v>43022</v>
      </c>
      <c r="O26" s="1624">
        <f>O25+1</f>
        <v>10</v>
      </c>
      <c r="P26" s="1238">
        <f>D26+F26+H26+J26+L26+N26</f>
        <v>43022</v>
      </c>
    </row>
    <row r="27" spans="1:16" ht="12.75">
      <c r="A27" s="310"/>
      <c r="B27" s="126" t="s">
        <v>477</v>
      </c>
      <c r="C27" s="2"/>
      <c r="D27" s="473"/>
      <c r="E27" s="1624"/>
      <c r="F27" s="820"/>
      <c r="G27" s="1626"/>
      <c r="H27" s="2"/>
      <c r="I27" s="1626"/>
      <c r="J27" s="2"/>
      <c r="K27" s="1626"/>
      <c r="L27" s="2"/>
      <c r="M27" s="1626"/>
      <c r="N27" s="2"/>
      <c r="O27" s="1624"/>
      <c r="P27" s="2"/>
    </row>
    <row r="28" spans="1:16" ht="12.75">
      <c r="A28" s="310"/>
      <c r="B28" s="28" t="s">
        <v>1130</v>
      </c>
      <c r="C28" s="2"/>
      <c r="D28" s="473">
        <v>5151</v>
      </c>
      <c r="E28" s="1624"/>
      <c r="F28" s="820"/>
      <c r="G28" s="1626"/>
      <c r="H28" s="2"/>
      <c r="I28" s="1626"/>
      <c r="J28" s="2"/>
      <c r="K28" s="1626"/>
      <c r="L28" s="2"/>
      <c r="M28" s="1626"/>
      <c r="N28" s="2"/>
      <c r="O28" s="1624">
        <f>O26+1</f>
        <v>11</v>
      </c>
      <c r="P28" s="1238">
        <f>D28+F28+H28+J28+L28+N28</f>
        <v>5151</v>
      </c>
    </row>
    <row r="29" spans="1:16" ht="12.75">
      <c r="A29" s="310"/>
      <c r="B29" s="126" t="s">
        <v>289</v>
      </c>
      <c r="C29" s="2"/>
      <c r="D29" s="473"/>
      <c r="E29" s="1624"/>
      <c r="F29" s="820"/>
      <c r="G29" s="1626"/>
      <c r="H29" s="2"/>
      <c r="I29" s="1626"/>
      <c r="J29" s="2"/>
      <c r="K29" s="1626"/>
      <c r="L29" s="2"/>
      <c r="M29" s="1626"/>
      <c r="N29" s="2"/>
      <c r="O29" s="1624">
        <f>O28+1</f>
        <v>12</v>
      </c>
      <c r="P29" s="1238"/>
    </row>
    <row r="30" spans="1:16" ht="12.75">
      <c r="A30" s="310"/>
      <c r="B30" s="126" t="s">
        <v>289</v>
      </c>
      <c r="C30" s="2"/>
      <c r="D30" s="473"/>
      <c r="E30" s="1624"/>
      <c r="F30" s="820"/>
      <c r="G30" s="1626"/>
      <c r="H30" s="2"/>
      <c r="I30" s="1626"/>
      <c r="J30" s="2"/>
      <c r="K30" s="1626"/>
      <c r="L30" s="2"/>
      <c r="M30" s="1626"/>
      <c r="N30" s="2"/>
      <c r="O30" s="1624">
        <f>O29+1</f>
        <v>13</v>
      </c>
      <c r="P30" s="1238"/>
    </row>
    <row r="31" spans="1:16" ht="12.75">
      <c r="A31" s="310"/>
      <c r="B31" s="126" t="s">
        <v>289</v>
      </c>
      <c r="C31" s="2"/>
      <c r="D31" s="473"/>
      <c r="E31" s="1624"/>
      <c r="F31" s="820"/>
      <c r="G31" s="1624"/>
      <c r="H31" s="2"/>
      <c r="I31" s="1624"/>
      <c r="J31" s="2"/>
      <c r="K31" s="1624"/>
      <c r="L31" s="2"/>
      <c r="M31" s="1624"/>
      <c r="N31" s="2"/>
      <c r="O31" s="1624">
        <f>O30+1</f>
        <v>14</v>
      </c>
      <c r="P31" s="1238"/>
    </row>
    <row r="32" spans="1:16" ht="12.75">
      <c r="A32" s="310"/>
      <c r="B32" s="103"/>
      <c r="C32" s="710"/>
      <c r="D32" s="1628">
        <f>SUM(D15:E31)</f>
        <v>145905</v>
      </c>
      <c r="E32" s="1629"/>
      <c r="F32" s="1628">
        <f>SUM(F15:F31)</f>
        <v>376000</v>
      </c>
      <c r="G32" s="1629"/>
      <c r="H32" s="1628">
        <f>SUM(H15:I31)</f>
        <v>0</v>
      </c>
      <c r="I32" s="1629"/>
      <c r="J32" s="1628">
        <f>SUM(J15:M31)</f>
        <v>0</v>
      </c>
      <c r="K32" s="1629"/>
      <c r="L32" s="1628">
        <f>SUM(L15:N31)</f>
        <v>156106</v>
      </c>
      <c r="M32" s="1629"/>
      <c r="N32" s="1628">
        <f>SUM(N15:N31)</f>
        <v>156106</v>
      </c>
      <c r="O32" s="1629">
        <f>O31+1</f>
        <v>15</v>
      </c>
      <c r="P32" s="1628">
        <f>SUM(P15:P31)</f>
        <v>678011</v>
      </c>
    </row>
    <row r="33" spans="1:16" ht="12.75">
      <c r="A33" s="310"/>
      <c r="B33" s="50"/>
      <c r="C33" s="2"/>
      <c r="D33" s="473"/>
      <c r="E33" s="1624"/>
      <c r="F33" s="818"/>
      <c r="G33" s="1624"/>
      <c r="H33" s="1238"/>
      <c r="I33" s="1624"/>
      <c r="J33" s="1238"/>
      <c r="K33" s="1624"/>
      <c r="L33" s="1238"/>
      <c r="M33" s="1624"/>
      <c r="N33" s="1238"/>
      <c r="O33" s="1624"/>
      <c r="P33" s="2"/>
    </row>
    <row r="34" spans="1:16" ht="12.75">
      <c r="A34" s="310"/>
      <c r="B34" s="44" t="s">
        <v>1044</v>
      </c>
      <c r="C34" s="709"/>
      <c r="D34" s="1609">
        <v>-128308</v>
      </c>
      <c r="E34" s="1621"/>
      <c r="F34" s="821"/>
      <c r="G34" s="1621"/>
      <c r="H34" s="709"/>
      <c r="I34" s="1621"/>
      <c r="J34" s="709"/>
      <c r="K34" s="1621"/>
      <c r="L34" s="709"/>
      <c r="M34" s="1621"/>
      <c r="N34" s="709"/>
      <c r="O34" s="1621">
        <f>O32+1</f>
        <v>16</v>
      </c>
      <c r="P34" s="709">
        <f>D34+F34+H34+J34+L34+N34</f>
        <v>-128308</v>
      </c>
    </row>
    <row r="35" spans="1:16" ht="12.75">
      <c r="A35" s="310"/>
      <c r="B35" s="50"/>
      <c r="C35" s="2"/>
      <c r="D35" s="473"/>
      <c r="E35" s="1624"/>
      <c r="F35" s="818"/>
      <c r="G35" s="1624"/>
      <c r="H35" s="1238"/>
      <c r="I35" s="1624"/>
      <c r="J35" s="1238"/>
      <c r="K35" s="1624"/>
      <c r="L35" s="1238"/>
      <c r="M35" s="1624"/>
      <c r="N35" s="1238"/>
      <c r="O35" s="1624"/>
      <c r="P35" s="1238"/>
    </row>
    <row r="36" spans="1:16" ht="12.75">
      <c r="A36" s="310"/>
      <c r="B36" s="681" t="s">
        <v>587</v>
      </c>
      <c r="C36" s="709"/>
      <c r="D36" s="1609">
        <v>0</v>
      </c>
      <c r="E36" s="1621"/>
      <c r="F36" s="1622"/>
      <c r="G36" s="1621"/>
      <c r="H36" s="709"/>
      <c r="I36" s="1621"/>
      <c r="J36" s="709"/>
      <c r="K36" s="1621"/>
      <c r="L36" s="709"/>
      <c r="M36" s="1621"/>
      <c r="N36" s="709"/>
      <c r="O36" s="1621">
        <f>O34+1</f>
        <v>17</v>
      </c>
      <c r="P36" s="709">
        <f>D36+F36+H36+J36+L36+N36</f>
        <v>0</v>
      </c>
    </row>
    <row r="37" spans="1:16" ht="12.75">
      <c r="A37" s="310"/>
      <c r="B37" s="558"/>
      <c r="C37" s="2"/>
      <c r="D37" s="1623"/>
      <c r="E37" s="1627"/>
      <c r="F37" s="1625"/>
      <c r="G37" s="1626"/>
      <c r="H37" s="2"/>
      <c r="I37" s="1626"/>
      <c r="J37" s="2"/>
      <c r="K37" s="1626"/>
      <c r="L37" s="2"/>
      <c r="M37" s="1626"/>
      <c r="N37" s="2"/>
      <c r="O37" s="1627"/>
      <c r="P37" s="2"/>
    </row>
    <row r="38" spans="1:16" ht="12.75">
      <c r="A38" s="310"/>
      <c r="B38" s="50" t="s">
        <v>566</v>
      </c>
      <c r="C38" s="2"/>
      <c r="D38" s="2"/>
      <c r="E38" s="1626"/>
      <c r="F38" s="2"/>
      <c r="G38" s="1626"/>
      <c r="H38" s="2"/>
      <c r="I38" s="1626"/>
      <c r="J38" s="2"/>
      <c r="K38" s="1626"/>
      <c r="L38" s="2"/>
      <c r="M38" s="1626"/>
      <c r="N38" s="2"/>
      <c r="O38" s="1626"/>
      <c r="P38" s="2"/>
    </row>
    <row r="39" spans="1:16" ht="12.75">
      <c r="A39" s="310"/>
      <c r="B39" s="4" t="s">
        <v>567</v>
      </c>
      <c r="C39" s="709"/>
      <c r="D39" s="709">
        <v>8879275</v>
      </c>
      <c r="E39" s="1621"/>
      <c r="F39" s="709"/>
      <c r="G39" s="1621"/>
      <c r="H39" s="709"/>
      <c r="I39" s="1621"/>
      <c r="J39" s="709"/>
      <c r="K39" s="1621"/>
      <c r="L39" s="709"/>
      <c r="M39" s="1621"/>
      <c r="N39" s="709"/>
      <c r="O39" s="1621">
        <f>O36+1</f>
        <v>18</v>
      </c>
      <c r="P39" s="709">
        <f>D39+F39+H39+J39+L39+N39</f>
        <v>8879275</v>
      </c>
    </row>
    <row r="40" spans="1:16" ht="18.75" customHeight="1" thickBot="1">
      <c r="A40" s="310"/>
      <c r="B40" s="58"/>
      <c r="C40" s="1494"/>
      <c r="D40" s="1494">
        <f>D11+D32+D34+D36+D39</f>
        <v>9388173</v>
      </c>
      <c r="E40" s="1630"/>
      <c r="F40" s="1494">
        <f>F11+F32+F34+F36+F39</f>
        <v>1069256</v>
      </c>
      <c r="G40" s="1630"/>
      <c r="H40" s="1494">
        <f>H11+H32+H34+H36+H39</f>
        <v>7600</v>
      </c>
      <c r="I40" s="1630"/>
      <c r="J40" s="1494">
        <f>J11+J32+J34+J36+J39</f>
        <v>142</v>
      </c>
      <c r="K40" s="1630"/>
      <c r="L40" s="1494">
        <f>L11+L32+L34+L36+L39</f>
        <v>164522</v>
      </c>
      <c r="M40" s="1630"/>
      <c r="N40" s="1494">
        <f>N11+N32+N34+N36+N39</f>
        <v>156106</v>
      </c>
      <c r="O40" s="1630">
        <f>O39+1</f>
        <v>19</v>
      </c>
      <c r="P40" s="1494">
        <f>P11+P32+P34+P36+P39</f>
        <v>10629693</v>
      </c>
    </row>
    <row r="42" ht="12.75">
      <c r="P42" s="2"/>
    </row>
    <row r="47" ht="12.75">
      <c r="A47" s="56"/>
    </row>
  </sheetData>
  <sheetProtection/>
  <mergeCells count="4">
    <mergeCell ref="A2:A3"/>
    <mergeCell ref="B3:P3"/>
    <mergeCell ref="B4:P4"/>
    <mergeCell ref="B2:F2"/>
  </mergeCells>
  <printOptions/>
  <pageMargins left="0.3937007874015748" right="0.1968503937007874" top="0.5905511811023623" bottom="0.3937007874015748" header="0.5905511811023623" footer="0.3937007874015748"/>
  <pageSetup horizontalDpi="600" verticalDpi="600" orientation="landscape" scale="95" r:id="rId1"/>
  <headerFooter alignWithMargins="0">
    <oddHeader>&amp;L&amp;9Organisme ________________________________________&amp;R&amp;9Code géographique ____________</oddHeader>
  </headerFooter>
</worksheet>
</file>

<file path=xl/worksheets/sheet5.xml><?xml version="1.0" encoding="utf-8"?>
<worksheet xmlns="http://schemas.openxmlformats.org/spreadsheetml/2006/main" xmlns:r="http://schemas.openxmlformats.org/officeDocument/2006/relationships">
  <sheetPr codeName="Feuil32"/>
  <dimension ref="A1:I48"/>
  <sheetViews>
    <sheetView zoomScalePageLayoutView="0" workbookViewId="0" topLeftCell="A25">
      <selection activeCell="D41" sqref="D41"/>
    </sheetView>
  </sheetViews>
  <sheetFormatPr defaultColWidth="11.421875" defaultRowHeight="12.75"/>
  <cols>
    <col min="1" max="1" width="66.28125" style="30" customWidth="1"/>
    <col min="2" max="4" width="7.28125" style="30" customWidth="1"/>
    <col min="5" max="16384" width="11.421875" style="1" customWidth="1"/>
  </cols>
  <sheetData>
    <row r="1" ht="12.75">
      <c r="A1" s="4"/>
    </row>
    <row r="2" spans="1:4" ht="12.75">
      <c r="A2" s="68"/>
      <c r="B2" s="763"/>
      <c r="C2" s="68"/>
      <c r="D2" s="68"/>
    </row>
    <row r="3" spans="1:4" ht="12.75">
      <c r="A3" s="68" t="s">
        <v>403</v>
      </c>
      <c r="B3" s="763"/>
      <c r="C3" s="68"/>
      <c r="D3" s="68"/>
    </row>
    <row r="4" spans="1:4" ht="12.75">
      <c r="A4" s="558"/>
      <c r="C4" s="61"/>
      <c r="D4" s="761" t="s">
        <v>404</v>
      </c>
    </row>
    <row r="5" spans="1:4" ht="12.75">
      <c r="A5" s="187"/>
      <c r="B5" s="61"/>
      <c r="C5" s="61"/>
      <c r="D5" s="61" t="s">
        <v>1245</v>
      </c>
    </row>
    <row r="6" spans="1:4" ht="12.75">
      <c r="A6" s="187"/>
      <c r="B6" s="150"/>
      <c r="C6" s="150"/>
      <c r="D6" s="150"/>
    </row>
    <row r="7" spans="1:4" ht="12.75">
      <c r="A7" s="187" t="s">
        <v>64</v>
      </c>
      <c r="B7" s="661"/>
      <c r="C7" s="661"/>
      <c r="D7" s="661"/>
    </row>
    <row r="8" spans="1:4" ht="12.75">
      <c r="A8" s="187"/>
      <c r="B8" s="661"/>
      <c r="C8" s="661"/>
      <c r="D8" s="661"/>
    </row>
    <row r="9" spans="1:4" ht="12.75">
      <c r="A9" s="30" t="s">
        <v>69</v>
      </c>
      <c r="B9" s="661"/>
      <c r="C9" s="661"/>
      <c r="D9" s="661">
        <v>6</v>
      </c>
    </row>
    <row r="10" spans="1:4" ht="12.75">
      <c r="A10" s="281" t="s">
        <v>70</v>
      </c>
      <c r="B10" s="661"/>
      <c r="C10" s="661"/>
      <c r="D10" s="661" t="s">
        <v>894</v>
      </c>
    </row>
    <row r="11" spans="1:4" ht="12.75">
      <c r="A11" s="281"/>
      <c r="B11" s="661"/>
      <c r="C11" s="661"/>
      <c r="D11" s="661"/>
    </row>
    <row r="12" spans="1:4" ht="12.75">
      <c r="A12" s="281" t="s">
        <v>71</v>
      </c>
      <c r="B12" s="661"/>
      <c r="C12" s="661"/>
      <c r="D12" s="661"/>
    </row>
    <row r="13" spans="1:4" ht="12.75">
      <c r="A13" s="30" t="s">
        <v>72</v>
      </c>
      <c r="B13" s="661"/>
      <c r="C13" s="661"/>
      <c r="D13" s="661"/>
    </row>
    <row r="14" spans="1:4" ht="12.75">
      <c r="A14" s="30" t="s">
        <v>1120</v>
      </c>
      <c r="B14" s="661"/>
      <c r="C14" s="661"/>
      <c r="D14" s="661">
        <f>D9+1</f>
        <v>7</v>
      </c>
    </row>
    <row r="15" spans="1:4" ht="12.75">
      <c r="A15" s="18" t="s">
        <v>60</v>
      </c>
      <c r="B15" s="661"/>
      <c r="C15" s="661"/>
      <c r="D15" s="661">
        <f aca="true" t="shared" si="0" ref="D15:D20">D14+1</f>
        <v>8</v>
      </c>
    </row>
    <row r="16" spans="1:4" ht="12.75">
      <c r="A16" s="18" t="s">
        <v>61</v>
      </c>
      <c r="B16" s="661"/>
      <c r="C16" s="661"/>
      <c r="D16" s="661">
        <f t="shared" si="0"/>
        <v>9</v>
      </c>
    </row>
    <row r="17" spans="1:4" ht="12.75">
      <c r="A17" s="30" t="s">
        <v>1179</v>
      </c>
      <c r="B17" s="661"/>
      <c r="C17" s="661"/>
      <c r="D17" s="661">
        <f t="shared" si="0"/>
        <v>10</v>
      </c>
    </row>
    <row r="18" spans="1:4" ht="12.75">
      <c r="A18" s="30" t="s">
        <v>1180</v>
      </c>
      <c r="B18" s="661"/>
      <c r="C18" s="661"/>
      <c r="D18" s="661">
        <f t="shared" si="0"/>
        <v>11</v>
      </c>
    </row>
    <row r="19" spans="1:4" ht="12.75">
      <c r="A19" s="30" t="s">
        <v>1181</v>
      </c>
      <c r="B19" s="661"/>
      <c r="C19" s="661"/>
      <c r="D19" s="661">
        <f t="shared" si="0"/>
        <v>12</v>
      </c>
    </row>
    <row r="20" spans="1:4" ht="12.75">
      <c r="A20" s="30" t="s">
        <v>452</v>
      </c>
      <c r="B20" s="661"/>
      <c r="C20" s="661"/>
      <c r="D20" s="661">
        <f t="shared" si="0"/>
        <v>13</v>
      </c>
    </row>
    <row r="21" spans="2:4" ht="12.75">
      <c r="B21" s="661"/>
      <c r="C21" s="661"/>
      <c r="D21" s="661"/>
    </row>
    <row r="22" spans="1:4" ht="12.75">
      <c r="A22" s="30" t="s">
        <v>73</v>
      </c>
      <c r="B22" s="661"/>
      <c r="C22" s="661"/>
      <c r="D22" s="661">
        <f>D20+1</f>
        <v>14</v>
      </c>
    </row>
    <row r="23" spans="1:4" ht="12.75">
      <c r="A23" s="30" t="s">
        <v>74</v>
      </c>
      <c r="B23" s="661"/>
      <c r="C23" s="661"/>
      <c r="D23" s="661">
        <f>D22+1</f>
        <v>15</v>
      </c>
    </row>
    <row r="24" spans="1:4" ht="12.75">
      <c r="A24" s="30" t="s">
        <v>75</v>
      </c>
      <c r="B24" s="661"/>
      <c r="C24" s="661"/>
      <c r="D24" s="661">
        <f>D23+1</f>
        <v>16</v>
      </c>
    </row>
    <row r="25" spans="1:4" ht="12.75">
      <c r="A25" s="30" t="s">
        <v>76</v>
      </c>
      <c r="B25" s="661"/>
      <c r="C25" s="661"/>
      <c r="D25" s="661">
        <f>D24+1</f>
        <v>17</v>
      </c>
    </row>
    <row r="26" spans="2:4" ht="12.75">
      <c r="B26" s="661"/>
      <c r="C26" s="661"/>
      <c r="D26" s="661"/>
    </row>
    <row r="27" spans="1:4" ht="12.75">
      <c r="A27" s="30" t="s">
        <v>77</v>
      </c>
      <c r="B27" s="661"/>
      <c r="C27" s="661"/>
      <c r="D27" s="661">
        <f>D25+1</f>
        <v>18</v>
      </c>
    </row>
    <row r="28" spans="1:4" ht="12.75">
      <c r="A28" s="62" t="s">
        <v>78</v>
      </c>
      <c r="B28" s="661"/>
      <c r="C28" s="661"/>
      <c r="D28" s="661">
        <f>D27+1</f>
        <v>19</v>
      </c>
    </row>
    <row r="29" spans="1:4" ht="12.75">
      <c r="A29" s="30" t="s">
        <v>79</v>
      </c>
      <c r="B29" s="661"/>
      <c r="C29" s="661"/>
      <c r="D29" s="661">
        <f>D28+1</f>
        <v>20</v>
      </c>
    </row>
    <row r="30" spans="1:4" ht="12.75">
      <c r="A30" s="178" t="s">
        <v>80</v>
      </c>
      <c r="B30" s="661"/>
      <c r="C30" s="661"/>
      <c r="D30" s="661">
        <f>D29+1</f>
        <v>21</v>
      </c>
    </row>
    <row r="31" spans="1:4" ht="12.75">
      <c r="A31" s="178"/>
      <c r="B31" s="661"/>
      <c r="C31" s="661"/>
      <c r="D31" s="661"/>
    </row>
    <row r="32" spans="1:4" ht="12.75">
      <c r="A32" s="30" t="s">
        <v>81</v>
      </c>
      <c r="B32" s="661"/>
      <c r="C32" s="661"/>
      <c r="D32" s="661">
        <f>D30+1</f>
        <v>22</v>
      </c>
    </row>
    <row r="33" spans="1:4" ht="12.75">
      <c r="A33" s="30" t="s">
        <v>82</v>
      </c>
      <c r="B33" s="661"/>
      <c r="C33" s="661"/>
      <c r="D33" s="661"/>
    </row>
    <row r="34" spans="1:4" ht="12.75">
      <c r="A34" s="30" t="s">
        <v>83</v>
      </c>
      <c r="B34" s="661"/>
      <c r="C34" s="661"/>
      <c r="D34" s="661">
        <f>D32+1</f>
        <v>23</v>
      </c>
    </row>
    <row r="35" spans="1:4" ht="12.75">
      <c r="A35" s="28" t="s">
        <v>84</v>
      </c>
      <c r="B35" s="661"/>
      <c r="C35" s="661"/>
      <c r="D35" s="661">
        <f>D34+1</f>
        <v>24</v>
      </c>
    </row>
    <row r="36" spans="1:4" ht="12.75">
      <c r="A36" s="30" t="s">
        <v>85</v>
      </c>
      <c r="B36" s="661"/>
      <c r="C36" s="661"/>
      <c r="D36" s="661">
        <f>D35+1</f>
        <v>25</v>
      </c>
    </row>
    <row r="37" spans="1:4" ht="12.75">
      <c r="A37" s="18" t="s">
        <v>1187</v>
      </c>
      <c r="B37" s="661"/>
      <c r="C37" s="661"/>
      <c r="D37" s="661"/>
    </row>
    <row r="38" spans="1:4" ht="12.75">
      <c r="A38" s="50" t="s">
        <v>65</v>
      </c>
      <c r="B38" s="661"/>
      <c r="C38" s="661"/>
      <c r="D38" s="661"/>
    </row>
    <row r="39" spans="1:4" ht="12.75">
      <c r="A39" s="1"/>
      <c r="B39" s="310"/>
      <c r="C39" s="310"/>
      <c r="D39" s="310"/>
    </row>
    <row r="40" spans="1:9" ht="12.75">
      <c r="A40" s="30" t="s">
        <v>86</v>
      </c>
      <c r="B40" s="310"/>
      <c r="C40" s="310"/>
      <c r="D40" s="310">
        <v>27</v>
      </c>
      <c r="G40" s="1187"/>
      <c r="H40" s="1188"/>
      <c r="I40" s="1189"/>
    </row>
    <row r="41" spans="1:9" ht="12.75">
      <c r="A41" s="1" t="s">
        <v>87</v>
      </c>
      <c r="B41" s="310"/>
      <c r="C41" s="310"/>
      <c r="D41" s="310">
        <v>28</v>
      </c>
      <c r="G41" s="1189"/>
      <c r="H41" s="1189"/>
      <c r="I41" s="1189"/>
    </row>
    <row r="44" ht="12.75">
      <c r="A44" s="1"/>
    </row>
    <row r="46" ht="12.75">
      <c r="A46" s="1163"/>
    </row>
    <row r="47" ht="12.75">
      <c r="A47" s="1163"/>
    </row>
    <row r="48" ht="12.75">
      <c r="A48" s="1247"/>
    </row>
  </sheetData>
  <sheetProtection/>
  <printOptions/>
  <pageMargins left="0.3937007874015748" right="0.3937007874015748" top="0.7874015748031497" bottom="0.7874015748031497" header="0.3937007874015748" footer="0.3937007874015748"/>
  <pageSetup horizontalDpi="600" verticalDpi="600" orientation="portrait" r:id="rId1"/>
  <headerFooter alignWithMargins="0">
    <oddFooter>&amp;LS5</oddFooter>
  </headerFooter>
</worksheet>
</file>

<file path=xl/worksheets/sheet50.xml><?xml version="1.0" encoding="utf-8"?>
<worksheet xmlns="http://schemas.openxmlformats.org/spreadsheetml/2006/main" xmlns:r="http://schemas.openxmlformats.org/officeDocument/2006/relationships">
  <sheetPr codeName="Feuil35"/>
  <dimension ref="A2:M42"/>
  <sheetViews>
    <sheetView zoomScalePageLayoutView="0" workbookViewId="0" topLeftCell="A18">
      <selection activeCell="B27" sqref="B27:L27"/>
    </sheetView>
  </sheetViews>
  <sheetFormatPr defaultColWidth="11.421875" defaultRowHeight="12.75"/>
  <cols>
    <col min="1" max="1" width="10.7109375" style="1" customWidth="1"/>
    <col min="2" max="2" width="24.7109375" style="1" customWidth="1"/>
    <col min="3" max="3" width="2.28125" style="1" customWidth="1"/>
    <col min="4" max="4" width="15.7109375" style="1" customWidth="1"/>
    <col min="5" max="5" width="2.28125" style="1" customWidth="1"/>
    <col min="6" max="6" width="15.7109375" style="1" customWidth="1"/>
    <col min="7" max="7" width="2.28125" style="1" customWidth="1"/>
    <col min="8" max="8" width="15.7109375" style="1" customWidth="1"/>
    <col min="9" max="9" width="2.28125" style="1" customWidth="1"/>
    <col min="10" max="10" width="15.7109375" style="1" customWidth="1"/>
    <col min="11" max="11" width="2.28125" style="1" customWidth="1"/>
    <col min="12" max="12" width="15.7109375" style="1" customWidth="1"/>
    <col min="13" max="16384" width="11.421875" style="1" customWidth="1"/>
  </cols>
  <sheetData>
    <row r="2" ht="12.75">
      <c r="A2" s="1801" t="s">
        <v>16</v>
      </c>
    </row>
    <row r="3" spans="1:12" ht="13.5" customHeight="1">
      <c r="A3" s="1805"/>
      <c r="B3" s="1719" t="s">
        <v>568</v>
      </c>
      <c r="C3" s="1719"/>
      <c r="D3" s="1719"/>
      <c r="E3" s="1719"/>
      <c r="F3" s="1719"/>
      <c r="G3" s="1719"/>
      <c r="H3" s="1719"/>
      <c r="I3" s="1719"/>
      <c r="J3" s="1719"/>
      <c r="K3" s="1719"/>
      <c r="L3" s="1719"/>
    </row>
    <row r="4" spans="2:12" ht="13.5" customHeight="1">
      <c r="B4" s="1719" t="s">
        <v>1047</v>
      </c>
      <c r="C4" s="1719"/>
      <c r="D4" s="1719"/>
      <c r="E4" s="1719"/>
      <c r="F4" s="1719"/>
      <c r="G4" s="1719"/>
      <c r="H4" s="1719"/>
      <c r="I4" s="1719"/>
      <c r="J4" s="1719"/>
      <c r="K4" s="1719"/>
      <c r="L4" s="1719"/>
    </row>
    <row r="5" ht="12.75">
      <c r="B5" s="6"/>
    </row>
    <row r="6" spans="2:13" ht="12" customHeight="1">
      <c r="B6" s="202"/>
      <c r="C6" s="1030"/>
      <c r="D6" s="319" t="s">
        <v>569</v>
      </c>
      <c r="E6" s="1097"/>
      <c r="F6" s="319" t="s">
        <v>570</v>
      </c>
      <c r="G6" s="1097"/>
      <c r="H6" s="1033" t="s">
        <v>1116</v>
      </c>
      <c r="I6" s="206"/>
      <c r="J6" s="1049" t="s">
        <v>602</v>
      </c>
      <c r="K6" s="721"/>
      <c r="L6" s="1033" t="s">
        <v>46</v>
      </c>
      <c r="M6" s="1098"/>
    </row>
    <row r="7" spans="3:12" ht="12" customHeight="1">
      <c r="C7" s="1030"/>
      <c r="D7" s="319" t="s">
        <v>571</v>
      </c>
      <c r="E7" s="206"/>
      <c r="F7" s="1033" t="s">
        <v>572</v>
      </c>
      <c r="G7" s="206"/>
      <c r="H7" s="206"/>
      <c r="I7" s="206"/>
      <c r="J7" s="1049" t="s">
        <v>573</v>
      </c>
      <c r="K7" s="206"/>
      <c r="L7" s="1044"/>
    </row>
    <row r="8" spans="3:12" ht="12.75" customHeight="1">
      <c r="C8" s="1097"/>
      <c r="D8" s="319" t="s">
        <v>192</v>
      </c>
      <c r="E8" s="1044"/>
      <c r="F8" s="319" t="s">
        <v>574</v>
      </c>
      <c r="G8" s="1044"/>
      <c r="H8" s="1049"/>
      <c r="I8" s="1044"/>
      <c r="J8" s="1049"/>
      <c r="K8" s="1044"/>
      <c r="L8" s="721"/>
    </row>
    <row r="9" spans="2:12" ht="10.5" customHeight="1">
      <c r="B9" s="1099" t="s">
        <v>178</v>
      </c>
      <c r="C9" s="45"/>
      <c r="D9" s="45"/>
      <c r="E9" s="45"/>
      <c r="F9" s="45"/>
      <c r="G9" s="45"/>
      <c r="H9" s="45"/>
      <c r="I9" s="45"/>
      <c r="J9" s="45"/>
      <c r="K9" s="45"/>
      <c r="L9" s="45"/>
    </row>
    <row r="10" spans="2:12" ht="12.75">
      <c r="B10" s="18"/>
      <c r="C10" s="18"/>
      <c r="D10" s="18"/>
      <c r="E10" s="18"/>
      <c r="F10" s="509"/>
      <c r="G10" s="18"/>
      <c r="H10" s="18"/>
      <c r="I10" s="18"/>
      <c r="J10" s="18"/>
      <c r="K10" s="18"/>
      <c r="L10" s="18"/>
    </row>
    <row r="11" spans="1:12" ht="12.75">
      <c r="A11" s="310"/>
      <c r="B11" s="18" t="s">
        <v>575</v>
      </c>
      <c r="C11" s="313">
        <v>1</v>
      </c>
      <c r="D11" s="1100">
        <v>5.26</v>
      </c>
      <c r="E11" s="313">
        <f>C20+1</f>
        <v>11</v>
      </c>
      <c r="F11" s="1100">
        <v>35</v>
      </c>
      <c r="G11" s="313">
        <f>E17+1</f>
        <v>18</v>
      </c>
      <c r="H11" s="228">
        <v>424983</v>
      </c>
      <c r="I11" s="313">
        <f>G20+1</f>
        <v>28</v>
      </c>
      <c r="J11" s="228">
        <v>112309</v>
      </c>
      <c r="K11" s="313">
        <f>I20+1</f>
        <v>38</v>
      </c>
      <c r="L11" s="228">
        <f>H11+J11</f>
        <v>537292</v>
      </c>
    </row>
    <row r="12" spans="1:12" ht="12.75">
      <c r="A12" s="310"/>
      <c r="B12" s="18" t="s">
        <v>576</v>
      </c>
      <c r="C12" s="313">
        <f aca="true" t="shared" si="0" ref="C12:C20">C11+1</f>
        <v>2</v>
      </c>
      <c r="D12" s="1100">
        <v>27.29</v>
      </c>
      <c r="E12" s="313">
        <f aca="true" t="shared" si="1" ref="E12:E17">E11+1</f>
        <v>12</v>
      </c>
      <c r="F12" s="1101">
        <v>35</v>
      </c>
      <c r="G12" s="313">
        <f aca="true" t="shared" si="2" ref="G12:G17">G11+1</f>
        <v>19</v>
      </c>
      <c r="H12" s="117">
        <v>952718</v>
      </c>
      <c r="I12" s="313">
        <f aca="true" t="shared" si="3" ref="I12:I17">I11+1</f>
        <v>29</v>
      </c>
      <c r="J12" s="228">
        <v>262055</v>
      </c>
      <c r="K12" s="313">
        <f aca="true" t="shared" si="4" ref="K12:K17">K11+1</f>
        <v>39</v>
      </c>
      <c r="L12" s="228">
        <f>H12+J12</f>
        <v>1214773</v>
      </c>
    </row>
    <row r="13" spans="1:12" ht="12.75">
      <c r="A13" s="310"/>
      <c r="B13" s="18" t="s">
        <v>577</v>
      </c>
      <c r="C13" s="313">
        <f t="shared" si="0"/>
        <v>3</v>
      </c>
      <c r="D13" s="1100"/>
      <c r="E13" s="313">
        <f t="shared" si="1"/>
        <v>13</v>
      </c>
      <c r="F13" s="1101"/>
      <c r="G13" s="313">
        <f t="shared" si="2"/>
        <v>20</v>
      </c>
      <c r="H13" s="117"/>
      <c r="I13" s="313">
        <f t="shared" si="3"/>
        <v>30</v>
      </c>
      <c r="J13" s="228"/>
      <c r="K13" s="313">
        <f t="shared" si="4"/>
        <v>40</v>
      </c>
      <c r="L13" s="228"/>
    </row>
    <row r="14" spans="1:12" ht="12.75">
      <c r="A14" s="310"/>
      <c r="B14" s="18" t="s">
        <v>578</v>
      </c>
      <c r="C14" s="313">
        <f t="shared" si="0"/>
        <v>4</v>
      </c>
      <c r="D14" s="1100"/>
      <c r="E14" s="313">
        <f t="shared" si="1"/>
        <v>14</v>
      </c>
      <c r="F14" s="1100"/>
      <c r="G14" s="313">
        <f t="shared" si="2"/>
        <v>21</v>
      </c>
      <c r="H14" s="228"/>
      <c r="I14" s="313">
        <f t="shared" si="3"/>
        <v>31</v>
      </c>
      <c r="J14" s="228"/>
      <c r="K14" s="313">
        <f t="shared" si="4"/>
        <v>41</v>
      </c>
      <c r="L14" s="228"/>
    </row>
    <row r="15" spans="1:12" ht="12.75">
      <c r="A15" s="310"/>
      <c r="B15" s="18" t="s">
        <v>579</v>
      </c>
      <c r="C15" s="313">
        <f t="shared" si="0"/>
        <v>5</v>
      </c>
      <c r="D15" s="1100"/>
      <c r="E15" s="313">
        <f t="shared" si="1"/>
        <v>15</v>
      </c>
      <c r="F15" s="1100"/>
      <c r="G15" s="313">
        <f t="shared" si="2"/>
        <v>22</v>
      </c>
      <c r="H15" s="228"/>
      <c r="I15" s="313">
        <f t="shared" si="3"/>
        <v>32</v>
      </c>
      <c r="J15" s="228"/>
      <c r="K15" s="313">
        <f t="shared" si="4"/>
        <v>42</v>
      </c>
      <c r="L15" s="228"/>
    </row>
    <row r="16" spans="1:12" ht="12.75">
      <c r="A16" s="310"/>
      <c r="B16" s="18" t="s">
        <v>170</v>
      </c>
      <c r="C16" s="286">
        <f t="shared" si="0"/>
        <v>6</v>
      </c>
      <c r="D16" s="1100"/>
      <c r="E16" s="313">
        <f t="shared" si="1"/>
        <v>16</v>
      </c>
      <c r="F16" s="1100"/>
      <c r="G16" s="286">
        <f t="shared" si="2"/>
        <v>23</v>
      </c>
      <c r="H16" s="228"/>
      <c r="I16" s="286">
        <f t="shared" si="3"/>
        <v>33</v>
      </c>
      <c r="J16" s="228"/>
      <c r="K16" s="286">
        <f t="shared" si="4"/>
        <v>43</v>
      </c>
      <c r="L16" s="228"/>
    </row>
    <row r="17" spans="1:12" ht="25.5">
      <c r="A17" s="509"/>
      <c r="B17" s="307" t="s">
        <v>171</v>
      </c>
      <c r="C17" s="285">
        <f t="shared" si="0"/>
        <v>7</v>
      </c>
      <c r="D17" s="1102"/>
      <c r="E17" s="285">
        <f t="shared" si="1"/>
        <v>17</v>
      </c>
      <c r="F17" s="1102"/>
      <c r="G17" s="285">
        <f t="shared" si="2"/>
        <v>24</v>
      </c>
      <c r="H17" s="116"/>
      <c r="I17" s="285">
        <f t="shared" si="3"/>
        <v>34</v>
      </c>
      <c r="J17" s="116"/>
      <c r="K17" s="285">
        <f t="shared" si="4"/>
        <v>44</v>
      </c>
      <c r="L17" s="116"/>
    </row>
    <row r="18" spans="1:12" ht="12.75" customHeight="1">
      <c r="A18" s="310"/>
      <c r="B18" s="48"/>
      <c r="C18" s="286">
        <f t="shared" si="0"/>
        <v>8</v>
      </c>
      <c r="D18" s="1100">
        <f>SUM(D11:D17)</f>
        <v>32.55</v>
      </c>
      <c r="E18" s="286"/>
      <c r="F18" s="1483"/>
      <c r="G18" s="286">
        <f aca="true" t="shared" si="5" ref="G18:K20">G17+1</f>
        <v>25</v>
      </c>
      <c r="H18" s="228">
        <f>SUM(H11:H17)</f>
        <v>1377701</v>
      </c>
      <c r="I18" s="286">
        <f t="shared" si="5"/>
        <v>35</v>
      </c>
      <c r="J18" s="228">
        <f>SUM(J11:J17)</f>
        <v>374364</v>
      </c>
      <c r="K18" s="286">
        <f t="shared" si="5"/>
        <v>45</v>
      </c>
      <c r="L18" s="228">
        <f>SUM(L11:L17)</f>
        <v>1752065</v>
      </c>
    </row>
    <row r="19" spans="1:12" ht="12.75" customHeight="1">
      <c r="A19" s="310"/>
      <c r="B19" s="52" t="s">
        <v>172</v>
      </c>
      <c r="C19" s="285">
        <f t="shared" si="0"/>
        <v>9</v>
      </c>
      <c r="D19" s="1102">
        <v>12</v>
      </c>
      <c r="E19" s="285"/>
      <c r="F19" s="1484"/>
      <c r="G19" s="285">
        <f t="shared" si="5"/>
        <v>26</v>
      </c>
      <c r="H19" s="116">
        <v>60709</v>
      </c>
      <c r="I19" s="285">
        <f t="shared" si="5"/>
        <v>36</v>
      </c>
      <c r="J19" s="116">
        <v>2908</v>
      </c>
      <c r="K19" s="285">
        <f t="shared" si="5"/>
        <v>46</v>
      </c>
      <c r="L19" s="116">
        <f>H19+J19</f>
        <v>63617</v>
      </c>
    </row>
    <row r="20" spans="1:12" ht="19.5" customHeight="1" thickBot="1">
      <c r="A20" s="509"/>
      <c r="B20" s="14"/>
      <c r="C20" s="287">
        <f t="shared" si="0"/>
        <v>10</v>
      </c>
      <c r="D20" s="1103">
        <f>D18+D19</f>
        <v>44.55</v>
      </c>
      <c r="E20" s="287"/>
      <c r="F20" s="1485"/>
      <c r="G20" s="287">
        <f t="shared" si="5"/>
        <v>27</v>
      </c>
      <c r="H20" s="430">
        <f>H18+H19</f>
        <v>1438410</v>
      </c>
      <c r="I20" s="287">
        <f t="shared" si="5"/>
        <v>37</v>
      </c>
      <c r="J20" s="430">
        <f>J18+J19</f>
        <v>377272</v>
      </c>
      <c r="K20" s="287">
        <f t="shared" si="5"/>
        <v>47</v>
      </c>
      <c r="L20" s="430">
        <f>L18+L19</f>
        <v>1815682</v>
      </c>
    </row>
    <row r="21" spans="1:12" ht="15" customHeight="1">
      <c r="A21" s="18"/>
      <c r="B21" s="18"/>
      <c r="C21" s="286"/>
      <c r="D21" s="72"/>
      <c r="E21" s="286"/>
      <c r="F21" s="286"/>
      <c r="G21" s="286"/>
      <c r="H21" s="72"/>
      <c r="I21" s="286"/>
      <c r="J21" s="72"/>
      <c r="K21" s="286"/>
      <c r="L21" s="72"/>
    </row>
    <row r="22" spans="2:12" ht="12.75">
      <c r="B22" s="1806" t="s">
        <v>173</v>
      </c>
      <c r="C22" s="1806"/>
      <c r="D22" s="1806"/>
      <c r="E22" s="1806"/>
      <c r="F22" s="1806"/>
      <c r="G22" s="1806"/>
      <c r="H22" s="1806"/>
      <c r="I22" s="1806"/>
      <c r="J22" s="1806"/>
      <c r="K22" s="1806"/>
      <c r="L22" s="1806"/>
    </row>
    <row r="23" spans="1:12" ht="12.75">
      <c r="A23" s="18"/>
      <c r="B23" s="1104" t="s">
        <v>292</v>
      </c>
      <c r="C23" s="1104"/>
      <c r="D23" s="1104"/>
      <c r="E23" s="1104"/>
      <c r="F23" s="1104"/>
      <c r="G23" s="1104"/>
      <c r="H23" s="1104"/>
      <c r="I23" s="1104"/>
      <c r="J23" s="1104"/>
      <c r="K23" s="1104"/>
      <c r="L23" s="1104"/>
    </row>
    <row r="24" spans="1:12" ht="12.75">
      <c r="A24" s="18"/>
      <c r="B24" s="1105" t="s">
        <v>1021</v>
      </c>
      <c r="C24" s="1105"/>
      <c r="D24" s="1105"/>
      <c r="E24" s="1105"/>
      <c r="F24" s="1105"/>
      <c r="G24" s="1105"/>
      <c r="H24" s="1105"/>
      <c r="I24" s="1105"/>
      <c r="J24" s="1105"/>
      <c r="K24" s="1105"/>
      <c r="L24" s="1105"/>
    </row>
    <row r="25" spans="1:12" ht="12.75">
      <c r="A25" s="18"/>
      <c r="B25" s="1106"/>
      <c r="C25" s="359"/>
      <c r="D25" s="359"/>
      <c r="E25" s="359"/>
      <c r="F25" s="359"/>
      <c r="G25" s="359"/>
      <c r="H25" s="359"/>
      <c r="I25" s="359"/>
      <c r="J25" s="359"/>
      <c r="K25" s="359"/>
      <c r="L25" s="359"/>
    </row>
    <row r="26" spans="1:12" ht="12.75">
      <c r="A26" s="18"/>
      <c r="B26" s="1105"/>
      <c r="C26" s="1105"/>
      <c r="D26" s="1105"/>
      <c r="E26" s="1105"/>
      <c r="F26" s="1105"/>
      <c r="G26" s="1105"/>
      <c r="H26" s="1105"/>
      <c r="I26" s="1105"/>
      <c r="J26" s="1105"/>
      <c r="K26" s="1105"/>
      <c r="L26" s="1105"/>
    </row>
    <row r="27" spans="1:12" ht="15" customHeight="1">
      <c r="A27" s="18"/>
      <c r="B27" s="1724" t="s">
        <v>293</v>
      </c>
      <c r="C27" s="1724"/>
      <c r="D27" s="1724"/>
      <c r="E27" s="1724"/>
      <c r="F27" s="1724"/>
      <c r="G27" s="1724"/>
      <c r="H27" s="1724"/>
      <c r="I27" s="1724"/>
      <c r="J27" s="1724"/>
      <c r="K27" s="1724"/>
      <c r="L27" s="1724"/>
    </row>
    <row r="28" spans="1:12" ht="15" customHeight="1">
      <c r="A28" s="18"/>
      <c r="B28" s="1719" t="s">
        <v>1047</v>
      </c>
      <c r="C28" s="1719"/>
      <c r="D28" s="1719"/>
      <c r="E28" s="1719"/>
      <c r="F28" s="1719"/>
      <c r="G28" s="1719"/>
      <c r="H28" s="1719"/>
      <c r="I28" s="1719"/>
      <c r="J28" s="1719"/>
      <c r="K28" s="1719"/>
      <c r="L28" s="1719"/>
    </row>
    <row r="29" spans="1:12" ht="7.5" customHeight="1">
      <c r="A29" s="18"/>
      <c r="B29" s="18"/>
      <c r="C29" s="18"/>
      <c r="D29" s="18"/>
      <c r="E29" s="18"/>
      <c r="F29" s="18"/>
      <c r="G29" s="18"/>
      <c r="H29" s="18"/>
      <c r="I29" s="18"/>
      <c r="J29" s="18"/>
      <c r="K29" s="18"/>
      <c r="L29" s="18"/>
    </row>
    <row r="30" spans="1:12" ht="12.75">
      <c r="A30" s="18"/>
      <c r="B30" s="1803"/>
      <c r="C30" s="1803"/>
      <c r="D30" s="1803"/>
      <c r="E30" s="1803"/>
      <c r="F30" s="1803"/>
      <c r="G30" s="18"/>
      <c r="H30" s="319" t="s">
        <v>665</v>
      </c>
      <c r="I30" s="150"/>
      <c r="J30" s="319"/>
      <c r="K30" s="7"/>
      <c r="L30" s="18"/>
    </row>
    <row r="31" spans="1:12" ht="12.75">
      <c r="A31" s="18"/>
      <c r="B31" s="509"/>
      <c r="C31" s="509"/>
      <c r="D31" s="509"/>
      <c r="E31" s="1107"/>
      <c r="F31" s="1802" t="s">
        <v>1039</v>
      </c>
      <c r="G31" s="1802"/>
      <c r="H31" s="1802"/>
      <c r="I31" s="1802"/>
      <c r="J31" s="1802"/>
      <c r="K31" s="1802"/>
      <c r="L31" s="1802"/>
    </row>
    <row r="32" spans="1:12" ht="12.75">
      <c r="A32" s="18"/>
      <c r="B32" s="509"/>
      <c r="C32" s="509"/>
      <c r="D32" s="509"/>
      <c r="E32" s="509"/>
      <c r="F32" s="1804" t="s">
        <v>294</v>
      </c>
      <c r="G32" s="1804"/>
      <c r="H32" s="1804"/>
      <c r="I32" s="319"/>
      <c r="J32" s="319" t="s">
        <v>295</v>
      </c>
      <c r="K32" s="319"/>
      <c r="L32" s="319" t="s">
        <v>46</v>
      </c>
    </row>
    <row r="33" spans="1:12" ht="12.75">
      <c r="A33" s="18"/>
      <c r="B33" s="509"/>
      <c r="C33" s="509"/>
      <c r="D33" s="509"/>
      <c r="E33" s="509"/>
      <c r="F33" s="1802" t="s">
        <v>296</v>
      </c>
      <c r="G33" s="1802"/>
      <c r="H33" s="1802"/>
      <c r="I33" s="319"/>
      <c r="J33" s="319" t="s">
        <v>297</v>
      </c>
      <c r="K33" s="319"/>
      <c r="L33" s="319"/>
    </row>
    <row r="34" spans="1:12" ht="12.75">
      <c r="A34" s="18"/>
      <c r="B34" s="1108"/>
      <c r="C34" s="1108"/>
      <c r="D34" s="1108"/>
      <c r="E34" s="1108"/>
      <c r="F34" s="660" t="s">
        <v>298</v>
      </c>
      <c r="G34" s="45"/>
      <c r="H34" s="660" t="s">
        <v>299</v>
      </c>
      <c r="I34" s="1108"/>
      <c r="J34" s="45"/>
      <c r="K34" s="45"/>
      <c r="L34" s="45"/>
    </row>
    <row r="35" spans="1:12" ht="12.75">
      <c r="A35" s="509"/>
      <c r="B35" s="7"/>
      <c r="C35" s="7"/>
      <c r="D35" s="7"/>
      <c r="E35" s="7"/>
      <c r="F35" s="7"/>
      <c r="G35" s="18"/>
      <c r="H35" s="61"/>
      <c r="I35" s="61"/>
      <c r="J35" s="61"/>
      <c r="K35" s="18"/>
      <c r="L35" s="18"/>
    </row>
    <row r="36" spans="1:12" ht="12.75">
      <c r="A36" s="509"/>
      <c r="B36" s="18" t="s">
        <v>300</v>
      </c>
      <c r="C36" s="18"/>
      <c r="D36" s="18"/>
      <c r="E36" s="196">
        <f>K20+1</f>
        <v>48</v>
      </c>
      <c r="F36" s="38"/>
      <c r="G36" s="196">
        <f>E39+1</f>
        <v>52</v>
      </c>
      <c r="H36" s="1109"/>
      <c r="I36" s="196">
        <f>G39+1</f>
        <v>56</v>
      </c>
      <c r="J36" s="1109"/>
      <c r="K36" s="1096">
        <f>I39+1</f>
        <v>60</v>
      </c>
      <c r="L36" s="38"/>
    </row>
    <row r="37" spans="1:12" ht="12.75">
      <c r="A37" s="509"/>
      <c r="B37" s="18" t="s">
        <v>301</v>
      </c>
      <c r="C37" s="18"/>
      <c r="D37" s="18"/>
      <c r="E37" s="196">
        <f>E36+1</f>
        <v>49</v>
      </c>
      <c r="F37" s="38"/>
      <c r="G37" s="196">
        <f>G36+1</f>
        <v>53</v>
      </c>
      <c r="H37" s="1109"/>
      <c r="I37" s="196">
        <f>I36+1</f>
        <v>57</v>
      </c>
      <c r="J37" s="1109"/>
      <c r="K37" s="1096">
        <f>K36+1</f>
        <v>61</v>
      </c>
      <c r="L37" s="38"/>
    </row>
    <row r="38" spans="1:12" ht="12.75">
      <c r="A38" s="509"/>
      <c r="B38" s="18" t="s">
        <v>302</v>
      </c>
      <c r="C38" s="18"/>
      <c r="D38" s="18"/>
      <c r="E38" s="196">
        <f>E37+1</f>
        <v>50</v>
      </c>
      <c r="F38" s="38"/>
      <c r="G38" s="196">
        <f>G37+1</f>
        <v>54</v>
      </c>
      <c r="H38" s="1109"/>
      <c r="I38" s="196">
        <f>I37+1</f>
        <v>58</v>
      </c>
      <c r="J38" s="1109"/>
      <c r="K38" s="1096">
        <f>K37+1</f>
        <v>62</v>
      </c>
      <c r="L38" s="38"/>
    </row>
    <row r="39" spans="1:12" ht="13.5" thickBot="1">
      <c r="A39" s="509"/>
      <c r="B39" s="14" t="s">
        <v>303</v>
      </c>
      <c r="C39" s="14"/>
      <c r="D39" s="14"/>
      <c r="E39" s="204">
        <f>E38+1</f>
        <v>51</v>
      </c>
      <c r="F39" s="145"/>
      <c r="G39" s="204">
        <f>G38+1</f>
        <v>55</v>
      </c>
      <c r="H39" s="409"/>
      <c r="I39" s="204">
        <f>I38+1</f>
        <v>59</v>
      </c>
      <c r="J39" s="409"/>
      <c r="K39" s="1507">
        <f>K38+1</f>
        <v>63</v>
      </c>
      <c r="L39" s="145"/>
    </row>
    <row r="40" spans="1:11" ht="12.75">
      <c r="A40" s="310"/>
      <c r="G40" s="194"/>
      <c r="K40" s="194"/>
    </row>
    <row r="41" spans="1:11" ht="12.75">
      <c r="A41" s="1333"/>
      <c r="G41" s="322"/>
      <c r="K41" s="194"/>
    </row>
    <row r="42" ht="12.75">
      <c r="A42" s="310"/>
    </row>
  </sheetData>
  <sheetProtection/>
  <mergeCells count="10">
    <mergeCell ref="A2:A3"/>
    <mergeCell ref="B3:L3"/>
    <mergeCell ref="B4:L4"/>
    <mergeCell ref="B22:L22"/>
    <mergeCell ref="F33:H33"/>
    <mergeCell ref="B30:F30"/>
    <mergeCell ref="B27:L27"/>
    <mergeCell ref="B28:L28"/>
    <mergeCell ref="F31:L31"/>
    <mergeCell ref="F32:H32"/>
  </mergeCells>
  <printOptions/>
  <pageMargins left="0.3937007874015748" right="0.3937007874015748" top="0.5905511811023623" bottom="0.3937007874015748" header="0.5905511811023623" footer="0.3937007874015748"/>
  <pageSetup horizontalDpi="600" verticalDpi="600" orientation="landscape" r:id="rId1"/>
  <headerFooter alignWithMargins="0">
    <oddHeader>&amp;L&amp;9Organisme  ________________________________________&amp;R&amp;9Code géographique ____________</oddHeader>
  </headerFooter>
</worksheet>
</file>

<file path=xl/worksheets/sheet51.xml><?xml version="1.0" encoding="utf-8"?>
<worksheet xmlns="http://schemas.openxmlformats.org/spreadsheetml/2006/main" xmlns:r="http://schemas.openxmlformats.org/officeDocument/2006/relationships">
  <sheetPr codeName="Feuil34"/>
  <dimension ref="A1:AF102"/>
  <sheetViews>
    <sheetView zoomScalePageLayoutView="0" workbookViewId="0" topLeftCell="A56">
      <selection activeCell="H87" sqref="H87"/>
    </sheetView>
  </sheetViews>
  <sheetFormatPr defaultColWidth="11.421875" defaultRowHeight="12.75"/>
  <cols>
    <col min="1" max="1" width="3.57421875" style="1" customWidth="1"/>
    <col min="2" max="2" width="34.7109375" style="206" customWidth="1"/>
    <col min="3" max="3" width="2.57421875" style="206" customWidth="1"/>
    <col min="4" max="4" width="14.7109375" style="734" customWidth="1"/>
    <col min="5" max="5" width="2.57421875" style="734" customWidth="1"/>
    <col min="6" max="6" width="14.7109375" style="734" customWidth="1"/>
    <col min="7" max="7" width="2.57421875" style="734" customWidth="1"/>
    <col min="8" max="8" width="14.7109375" style="734" customWidth="1"/>
    <col min="9" max="9" width="2.8515625" style="734" customWidth="1"/>
    <col min="10" max="10" width="14.7109375" style="192" customWidth="1"/>
    <col min="11" max="11" width="2.8515625" style="192" customWidth="1"/>
    <col min="12" max="12" width="14.7109375" style="192" customWidth="1"/>
    <col min="13" max="13" width="2.8515625" style="192" customWidth="1"/>
    <col min="14" max="14" width="14.7109375" style="18" customWidth="1"/>
    <col min="15" max="15" width="1.7109375" style="1" customWidth="1"/>
    <col min="16" max="16384" width="11.421875" style="1" customWidth="1"/>
  </cols>
  <sheetData>
    <row r="1" spans="1:20" s="30" customFormat="1" ht="15" customHeight="1">
      <c r="A1" s="1807" t="s">
        <v>1023</v>
      </c>
      <c r="B1" s="1724"/>
      <c r="C1" s="1724"/>
      <c r="D1" s="1724"/>
      <c r="E1" s="1724"/>
      <c r="F1" s="1724"/>
      <c r="G1" s="1724"/>
      <c r="H1" s="1724"/>
      <c r="I1" s="1724"/>
      <c r="J1" s="1724"/>
      <c r="K1" s="1724"/>
      <c r="L1" s="1724"/>
      <c r="M1" s="1724"/>
      <c r="N1" s="1724"/>
      <c r="O1" s="1"/>
      <c r="P1" s="1"/>
      <c r="Q1" s="1"/>
      <c r="R1" s="1"/>
      <c r="S1" s="1"/>
      <c r="T1" s="1"/>
    </row>
    <row r="2" spans="1:20" s="30" customFormat="1" ht="14.25" customHeight="1">
      <c r="A2" s="1807"/>
      <c r="B2" s="67" t="s">
        <v>193</v>
      </c>
      <c r="C2" s="67"/>
      <c r="D2" s="63"/>
      <c r="E2" s="63"/>
      <c r="F2" s="63"/>
      <c r="G2" s="63"/>
      <c r="H2" s="63"/>
      <c r="I2" s="63"/>
      <c r="J2" s="63"/>
      <c r="K2" s="63"/>
      <c r="L2" s="63"/>
      <c r="M2" s="63"/>
      <c r="N2" s="416"/>
      <c r="O2" s="1"/>
      <c r="P2" s="1"/>
      <c r="Q2" s="1"/>
      <c r="R2" s="1"/>
      <c r="S2" s="1"/>
      <c r="T2" s="1"/>
    </row>
    <row r="3" spans="1:20" s="30" customFormat="1" ht="14.25" customHeight="1">
      <c r="A3" s="1807"/>
      <c r="B3" s="448" t="s">
        <v>1047</v>
      </c>
      <c r="C3" s="448"/>
      <c r="D3" s="1112"/>
      <c r="E3" s="1112"/>
      <c r="F3" s="562"/>
      <c r="G3" s="1064"/>
      <c r="H3" s="1064"/>
      <c r="I3" s="1064"/>
      <c r="J3" s="70"/>
      <c r="K3" s="70"/>
      <c r="L3" s="1113"/>
      <c r="M3" s="1113"/>
      <c r="N3" s="1114"/>
      <c r="O3" s="1"/>
      <c r="P3" s="1"/>
      <c r="Q3" s="1"/>
      <c r="R3" s="1"/>
      <c r="S3" s="1"/>
      <c r="T3" s="1"/>
    </row>
    <row r="4" spans="2:20" s="30" customFormat="1" ht="12.75" customHeight="1">
      <c r="B4" s="508"/>
      <c r="C4" s="1115"/>
      <c r="D4" s="1112"/>
      <c r="E4" s="1112"/>
      <c r="F4" s="562"/>
      <c r="G4" s="1112"/>
      <c r="H4" s="1116"/>
      <c r="I4" s="1116"/>
      <c r="J4" s="1116"/>
      <c r="K4" s="70"/>
      <c r="M4" s="28"/>
      <c r="N4" s="1117"/>
      <c r="O4" s="1"/>
      <c r="P4" s="1"/>
      <c r="Q4" s="1"/>
      <c r="R4" s="1"/>
      <c r="S4" s="1"/>
      <c r="T4" s="1"/>
    </row>
    <row r="5" spans="2:20" s="30" customFormat="1" ht="12.75" customHeight="1">
      <c r="B5" s="714"/>
      <c r="C5" s="1115"/>
      <c r="D5" s="1342" t="s">
        <v>238</v>
      </c>
      <c r="E5" s="1343"/>
      <c r="F5" s="1342" t="s">
        <v>242</v>
      </c>
      <c r="G5" s="1343"/>
      <c r="H5" s="1342" t="s">
        <v>238</v>
      </c>
      <c r="I5" s="143"/>
      <c r="J5" s="1344" t="s">
        <v>194</v>
      </c>
      <c r="K5" s="450"/>
      <c r="L5" s="1351" t="s">
        <v>209</v>
      </c>
      <c r="M5" s="1352"/>
      <c r="N5" s="1351" t="s">
        <v>210</v>
      </c>
      <c r="O5" s="1"/>
      <c r="P5" s="1"/>
      <c r="Q5" s="1"/>
      <c r="R5" s="1"/>
      <c r="S5" s="1"/>
      <c r="T5" s="1"/>
    </row>
    <row r="6" spans="2:20" s="30" customFormat="1" ht="10.5" customHeight="1">
      <c r="B6" s="1044"/>
      <c r="C6" s="1115"/>
      <c r="D6" s="1345" t="s">
        <v>1138</v>
      </c>
      <c r="E6" s="1343"/>
      <c r="F6" s="1345" t="s">
        <v>211</v>
      </c>
      <c r="G6" s="1343"/>
      <c r="H6" s="1345"/>
      <c r="I6" s="143"/>
      <c r="J6" s="1346" t="s">
        <v>195</v>
      </c>
      <c r="K6" s="450"/>
      <c r="L6" s="1345" t="s">
        <v>212</v>
      </c>
      <c r="M6" s="1347"/>
      <c r="N6" s="548" t="s">
        <v>197</v>
      </c>
      <c r="O6" s="1"/>
      <c r="P6" s="1"/>
      <c r="Q6" s="1"/>
      <c r="R6" s="1"/>
      <c r="S6" s="1"/>
      <c r="T6" s="1"/>
    </row>
    <row r="7" spans="2:20" s="30" customFormat="1" ht="11.25" customHeight="1">
      <c r="B7" s="1044"/>
      <c r="C7" s="1115"/>
      <c r="D7" s="1347" t="s">
        <v>1139</v>
      </c>
      <c r="E7" s="1343"/>
      <c r="F7" s="1347" t="s">
        <v>213</v>
      </c>
      <c r="G7" s="1343"/>
      <c r="H7" s="1347"/>
      <c r="I7" s="1343"/>
      <c r="J7" s="1111"/>
      <c r="K7" s="1344"/>
      <c r="L7" s="1347" t="s">
        <v>196</v>
      </c>
      <c r="M7" s="1347"/>
      <c r="N7" s="1353"/>
      <c r="O7" s="1"/>
      <c r="P7" s="1"/>
      <c r="Q7" s="1"/>
      <c r="R7" s="1"/>
      <c r="S7" s="1"/>
      <c r="T7" s="1"/>
    </row>
    <row r="8" spans="1:20" s="30" customFormat="1" ht="15" customHeight="1" thickBot="1">
      <c r="A8" s="28"/>
      <c r="B8" s="247"/>
      <c r="C8" s="1118"/>
      <c r="D8" s="1119"/>
      <c r="E8" s="1120" t="s">
        <v>214</v>
      </c>
      <c r="F8" s="1121"/>
      <c r="G8" s="1120" t="s">
        <v>198</v>
      </c>
      <c r="H8" s="1121"/>
      <c r="I8" s="1122" t="s">
        <v>943</v>
      </c>
      <c r="J8" s="170"/>
      <c r="K8" s="1120" t="s">
        <v>198</v>
      </c>
      <c r="L8" s="1123"/>
      <c r="M8" s="170"/>
      <c r="N8" s="1123"/>
      <c r="O8" s="1"/>
      <c r="P8" s="1"/>
      <c r="Q8" s="1"/>
      <c r="R8" s="1"/>
      <c r="S8" s="1"/>
      <c r="T8" s="1"/>
    </row>
    <row r="9" spans="2:20" s="30" customFormat="1" ht="12.75">
      <c r="B9" s="50" t="s">
        <v>603</v>
      </c>
      <c r="C9" s="286"/>
      <c r="D9" s="1124"/>
      <c r="E9" s="286"/>
      <c r="F9" s="1124"/>
      <c r="G9" s="1125"/>
      <c r="H9" s="1124"/>
      <c r="I9" s="1125"/>
      <c r="J9" s="1049"/>
      <c r="K9" s="1073"/>
      <c r="L9" s="1049"/>
      <c r="M9" s="1354"/>
      <c r="N9" s="658"/>
      <c r="O9" s="1"/>
      <c r="P9" s="1"/>
      <c r="Q9" s="1"/>
      <c r="R9" s="1"/>
      <c r="S9" s="1"/>
      <c r="T9" s="1"/>
    </row>
    <row r="10" spans="2:20" s="30" customFormat="1" ht="12.75">
      <c r="B10" s="28" t="s">
        <v>1189</v>
      </c>
      <c r="C10" s="286">
        <v>1</v>
      </c>
      <c r="D10" s="1575">
        <v>746623</v>
      </c>
      <c r="E10" s="286">
        <f>C45+1</f>
        <v>26</v>
      </c>
      <c r="F10" s="1575">
        <v>25183</v>
      </c>
      <c r="G10" s="1133">
        <f>E45+1</f>
        <v>51</v>
      </c>
      <c r="H10" s="1575">
        <f>D10+F10</f>
        <v>771806</v>
      </c>
      <c r="I10" s="1133">
        <f>G45+1</f>
        <v>76</v>
      </c>
      <c r="J10" s="1575"/>
      <c r="K10" s="306">
        <f>I45+1</f>
        <v>101</v>
      </c>
      <c r="L10" s="1575">
        <f>H10-J10</f>
        <v>771806</v>
      </c>
      <c r="M10" s="1129">
        <f>K45+1</f>
        <v>126</v>
      </c>
      <c r="N10" s="1042">
        <v>1244</v>
      </c>
      <c r="O10" s="1"/>
      <c r="P10" s="1"/>
      <c r="Q10" s="1"/>
      <c r="R10" s="1"/>
      <c r="S10" s="1"/>
      <c r="T10" s="1"/>
    </row>
    <row r="11" spans="1:20" s="206" customFormat="1" ht="14.25" customHeight="1">
      <c r="A11" s="1044"/>
      <c r="B11" s="52" t="s">
        <v>680</v>
      </c>
      <c r="C11" s="285">
        <f>C10+1</f>
        <v>2</v>
      </c>
      <c r="D11" s="1576">
        <v>644198</v>
      </c>
      <c r="E11" s="285">
        <f>E10+1</f>
        <v>27</v>
      </c>
      <c r="F11" s="1576">
        <v>74549</v>
      </c>
      <c r="G11" s="1350">
        <f>G10+1</f>
        <v>52</v>
      </c>
      <c r="H11" s="1583">
        <f>D11+F11</f>
        <v>718747</v>
      </c>
      <c r="I11" s="1350">
        <f>I10+1</f>
        <v>77</v>
      </c>
      <c r="J11" s="1576">
        <v>121474</v>
      </c>
      <c r="K11" s="308">
        <f>K10+1</f>
        <v>102</v>
      </c>
      <c r="L11" s="1583">
        <f>H11-J11</f>
        <v>597273</v>
      </c>
      <c r="M11" s="1127">
        <f>M10+1</f>
        <v>127</v>
      </c>
      <c r="N11" s="1583">
        <v>61210</v>
      </c>
      <c r="O11" s="1"/>
      <c r="P11" s="1"/>
      <c r="Q11" s="1"/>
      <c r="R11" s="1"/>
      <c r="S11" s="1"/>
      <c r="T11" s="1"/>
    </row>
    <row r="12" spans="1:20" s="206" customFormat="1" ht="9.75" customHeight="1">
      <c r="A12" s="1044"/>
      <c r="B12" s="28"/>
      <c r="C12" s="286"/>
      <c r="D12" s="1042"/>
      <c r="E12" s="286"/>
      <c r="F12" s="1042"/>
      <c r="G12" s="1128"/>
      <c r="H12" s="1042"/>
      <c r="I12" s="1128"/>
      <c r="J12" s="1042"/>
      <c r="K12" s="306"/>
      <c r="L12" s="1042"/>
      <c r="M12" s="1129"/>
      <c r="N12" s="1575"/>
      <c r="O12" s="1"/>
      <c r="P12" s="1"/>
      <c r="Q12" s="1"/>
      <c r="R12" s="1"/>
      <c r="S12" s="1"/>
      <c r="T12" s="1"/>
    </row>
    <row r="13" spans="1:20" s="206" customFormat="1" ht="12" customHeight="1">
      <c r="A13" s="1044"/>
      <c r="B13" s="44"/>
      <c r="C13" s="285">
        <f>C11+1</f>
        <v>3</v>
      </c>
      <c r="D13" s="1576">
        <f>SUM(D10:D12)</f>
        <v>1390821</v>
      </c>
      <c r="E13" s="285">
        <f>E11+1</f>
        <v>28</v>
      </c>
      <c r="F13" s="1576">
        <f>SUM(F10:F12)</f>
        <v>99732</v>
      </c>
      <c r="G13" s="1350">
        <f>G11+1</f>
        <v>53</v>
      </c>
      <c r="H13" s="1576">
        <f>SUM(H10:H12)</f>
        <v>1490553</v>
      </c>
      <c r="I13" s="1350">
        <f>I11+1</f>
        <v>78</v>
      </c>
      <c r="J13" s="1576">
        <f>SUM(J10:J12)</f>
        <v>121474</v>
      </c>
      <c r="K13" s="308">
        <f>K11+1</f>
        <v>103</v>
      </c>
      <c r="L13" s="1576">
        <f>SUM(L10:L12)</f>
        <v>1369079</v>
      </c>
      <c r="M13" s="1127">
        <f>M11+1</f>
        <v>128</v>
      </c>
      <c r="N13" s="1576">
        <f>SUM(N10:N12)</f>
        <v>62454</v>
      </c>
      <c r="O13" s="1"/>
      <c r="P13" s="1"/>
      <c r="Q13" s="1"/>
      <c r="R13" s="1"/>
      <c r="S13" s="1"/>
      <c r="T13" s="1"/>
    </row>
    <row r="14" spans="2:20" s="206" customFormat="1" ht="12" customHeight="1">
      <c r="B14" s="50" t="s">
        <v>604</v>
      </c>
      <c r="C14" s="286"/>
      <c r="D14" s="1577"/>
      <c r="E14" s="286"/>
      <c r="F14" s="1577"/>
      <c r="G14" s="286"/>
      <c r="H14" s="1577"/>
      <c r="I14" s="286"/>
      <c r="J14" s="1042"/>
      <c r="K14" s="286"/>
      <c r="L14" s="1042"/>
      <c r="M14" s="1126"/>
      <c r="N14" s="1042"/>
      <c r="O14" s="1"/>
      <c r="P14" s="1"/>
      <c r="Q14" s="1"/>
      <c r="R14" s="1"/>
      <c r="S14" s="1"/>
      <c r="T14" s="1"/>
    </row>
    <row r="15" spans="2:20" s="206" customFormat="1" ht="12" customHeight="1">
      <c r="B15" s="28" t="s">
        <v>1190</v>
      </c>
      <c r="C15" s="286">
        <f>C13+1</f>
        <v>4</v>
      </c>
      <c r="D15" s="1042">
        <v>6000</v>
      </c>
      <c r="E15" s="286">
        <f>E13+1</f>
        <v>29</v>
      </c>
      <c r="F15" s="1042"/>
      <c r="G15" s="1128">
        <f>G13+1</f>
        <v>54</v>
      </c>
      <c r="H15" s="1575">
        <f>D15+F15</f>
        <v>6000</v>
      </c>
      <c r="I15" s="1128">
        <f>I13+1</f>
        <v>79</v>
      </c>
      <c r="J15" s="1042"/>
      <c r="K15" s="306">
        <f>K13+1</f>
        <v>104</v>
      </c>
      <c r="L15" s="1575">
        <f>H15-J15</f>
        <v>6000</v>
      </c>
      <c r="M15" s="1129">
        <f>M13+1</f>
        <v>129</v>
      </c>
      <c r="N15" s="1042"/>
      <c r="O15" s="1"/>
      <c r="P15" s="1"/>
      <c r="Q15" s="1"/>
      <c r="R15" s="1"/>
      <c r="S15" s="1"/>
      <c r="T15" s="1"/>
    </row>
    <row r="16" spans="2:20" s="206" customFormat="1" ht="12" customHeight="1">
      <c r="B16" s="28" t="s">
        <v>1259</v>
      </c>
      <c r="C16" s="286">
        <f>C15+1</f>
        <v>5</v>
      </c>
      <c r="D16" s="1042">
        <v>121747</v>
      </c>
      <c r="E16" s="286">
        <f>E15+1</f>
        <v>30</v>
      </c>
      <c r="F16" s="1042">
        <v>8479</v>
      </c>
      <c r="G16" s="286">
        <f>G15+1</f>
        <v>55</v>
      </c>
      <c r="H16" s="1575">
        <f>D16+F16</f>
        <v>130226</v>
      </c>
      <c r="I16" s="286">
        <f>I15+1</f>
        <v>80</v>
      </c>
      <c r="J16" s="1042">
        <v>28603</v>
      </c>
      <c r="K16" s="286">
        <f>K15+1</f>
        <v>105</v>
      </c>
      <c r="L16" s="1575">
        <f>H16-J16</f>
        <v>101623</v>
      </c>
      <c r="M16" s="1126">
        <f>M15+1</f>
        <v>130</v>
      </c>
      <c r="N16" s="1575">
        <v>166</v>
      </c>
      <c r="O16" s="1"/>
      <c r="P16" s="1"/>
      <c r="Q16" s="1"/>
      <c r="R16" s="1"/>
      <c r="S16" s="1"/>
      <c r="T16" s="1"/>
    </row>
    <row r="17" spans="2:20" s="206" customFormat="1" ht="12" customHeight="1">
      <c r="B17" s="28" t="s">
        <v>1260</v>
      </c>
      <c r="C17" s="286">
        <f>C16+1</f>
        <v>6</v>
      </c>
      <c r="D17" s="1578"/>
      <c r="E17" s="286">
        <f>E16+1</f>
        <v>31</v>
      </c>
      <c r="F17" s="1042"/>
      <c r="G17" s="286">
        <f>G16+1</f>
        <v>56</v>
      </c>
      <c r="H17" s="1575"/>
      <c r="I17" s="286">
        <f>I16+1</f>
        <v>81</v>
      </c>
      <c r="J17" s="1042"/>
      <c r="K17" s="286">
        <f>K16+1</f>
        <v>106</v>
      </c>
      <c r="L17" s="1042"/>
      <c r="M17" s="1126">
        <f>M16+1</f>
        <v>131</v>
      </c>
      <c r="N17" s="1575"/>
      <c r="O17" s="1"/>
      <c r="P17" s="1"/>
      <c r="Q17" s="1"/>
      <c r="R17" s="1"/>
      <c r="S17" s="1"/>
      <c r="T17" s="1"/>
    </row>
    <row r="18" spans="2:20" s="206" customFormat="1" ht="12" customHeight="1">
      <c r="B18" s="52" t="s">
        <v>680</v>
      </c>
      <c r="C18" s="285">
        <f>C17+1</f>
        <v>7</v>
      </c>
      <c r="D18" s="1579"/>
      <c r="E18" s="285">
        <f>E17+1</f>
        <v>32</v>
      </c>
      <c r="F18" s="1576"/>
      <c r="G18" s="285">
        <f>G17+1</f>
        <v>57</v>
      </c>
      <c r="H18" s="1583"/>
      <c r="I18" s="285">
        <f>I17+1</f>
        <v>82</v>
      </c>
      <c r="J18" s="1576"/>
      <c r="K18" s="285">
        <f>K17+1</f>
        <v>107</v>
      </c>
      <c r="L18" s="1576"/>
      <c r="M18" s="1134">
        <f>M17+1</f>
        <v>132</v>
      </c>
      <c r="N18" s="1583"/>
      <c r="O18" s="1"/>
      <c r="P18" s="1"/>
      <c r="Q18" s="1"/>
      <c r="R18" s="1"/>
      <c r="S18" s="1"/>
      <c r="T18" s="1"/>
    </row>
    <row r="19" spans="2:26" s="206" customFormat="1" ht="9.75" customHeight="1">
      <c r="B19" s="28"/>
      <c r="C19" s="1130"/>
      <c r="D19" s="1042"/>
      <c r="E19" s="1130"/>
      <c r="F19" s="1042"/>
      <c r="G19" s="313"/>
      <c r="H19" s="1042"/>
      <c r="I19" s="313"/>
      <c r="J19" s="1042"/>
      <c r="K19" s="313"/>
      <c r="L19" s="1042"/>
      <c r="M19" s="1126"/>
      <c r="N19" s="1042"/>
      <c r="O19" s="1"/>
      <c r="P19" s="1"/>
      <c r="Q19" s="1"/>
      <c r="R19" s="1"/>
      <c r="S19" s="1"/>
      <c r="T19" s="1"/>
      <c r="U19" s="1044"/>
      <c r="V19" s="1044"/>
      <c r="W19" s="1044"/>
      <c r="X19" s="1044"/>
      <c r="Y19" s="1044"/>
      <c r="Z19" s="1044"/>
    </row>
    <row r="20" spans="2:26" s="206" customFormat="1" ht="12" customHeight="1">
      <c r="B20" s="52"/>
      <c r="C20" s="285">
        <f>C18+1</f>
        <v>8</v>
      </c>
      <c r="D20" s="1576">
        <f>SUM(D15:D19)</f>
        <v>127747</v>
      </c>
      <c r="E20" s="285">
        <f>E18+1</f>
        <v>33</v>
      </c>
      <c r="F20" s="1576">
        <f>SUM(F15:F19)</f>
        <v>8479</v>
      </c>
      <c r="G20" s="285">
        <f>G18+1</f>
        <v>58</v>
      </c>
      <c r="H20" s="1576">
        <f>SUM(H15:H19)</f>
        <v>136226</v>
      </c>
      <c r="I20" s="285">
        <f>I18+1</f>
        <v>83</v>
      </c>
      <c r="J20" s="1576">
        <f>SUM(J15:J19)</f>
        <v>28603</v>
      </c>
      <c r="K20" s="285">
        <f>K18+1</f>
        <v>108</v>
      </c>
      <c r="L20" s="1576">
        <f>SUM(L15:L19)</f>
        <v>107623</v>
      </c>
      <c r="M20" s="1134">
        <f>M18+1</f>
        <v>133</v>
      </c>
      <c r="N20" s="1576">
        <f>SUM(N15:N19)</f>
        <v>166</v>
      </c>
      <c r="O20" s="1"/>
      <c r="P20" s="1"/>
      <c r="Q20" s="1"/>
      <c r="R20" s="1"/>
      <c r="S20" s="1"/>
      <c r="T20" s="1"/>
      <c r="U20" s="1044"/>
      <c r="V20" s="1044"/>
      <c r="W20" s="1044"/>
      <c r="X20" s="1044"/>
      <c r="Y20" s="1044"/>
      <c r="Z20" s="1044"/>
    </row>
    <row r="21" spans="2:26" s="206" customFormat="1" ht="12" customHeight="1">
      <c r="B21" s="50" t="s">
        <v>605</v>
      </c>
      <c r="C21" s="286"/>
      <c r="D21" s="1042"/>
      <c r="E21" s="286"/>
      <c r="F21" s="1042"/>
      <c r="G21" s="286"/>
      <c r="H21" s="1042"/>
      <c r="I21" s="286"/>
      <c r="J21" s="1042"/>
      <c r="K21" s="286"/>
      <c r="L21" s="1042"/>
      <c r="M21" s="1126"/>
      <c r="N21" s="1042"/>
      <c r="O21" s="1"/>
      <c r="P21" s="1"/>
      <c r="Q21" s="1"/>
      <c r="R21" s="1"/>
      <c r="S21" s="1"/>
      <c r="T21" s="1"/>
      <c r="U21" s="1044"/>
      <c r="V21" s="1044"/>
      <c r="W21" s="1044"/>
      <c r="X21" s="1044"/>
      <c r="Y21" s="1044"/>
      <c r="Z21" s="1044"/>
    </row>
    <row r="22" spans="2:26" s="206" customFormat="1" ht="12" customHeight="1">
      <c r="B22" s="126" t="s">
        <v>1261</v>
      </c>
      <c r="D22" s="1580"/>
      <c r="F22" s="1042"/>
      <c r="H22" s="1042"/>
      <c r="J22" s="1042"/>
      <c r="L22" s="1042"/>
      <c r="M22" s="1355"/>
      <c r="N22" s="1575"/>
      <c r="O22" s="1"/>
      <c r="P22" s="1"/>
      <c r="Q22" s="1"/>
      <c r="R22" s="1"/>
      <c r="S22" s="1"/>
      <c r="T22" s="1"/>
      <c r="U22" s="1044"/>
      <c r="V22" s="1044"/>
      <c r="W22" s="1044"/>
      <c r="X22" s="1044"/>
      <c r="Y22" s="1044"/>
      <c r="Z22" s="1044"/>
    </row>
    <row r="23" spans="2:26" s="206" customFormat="1" ht="12" customHeight="1">
      <c r="B23" s="126" t="s">
        <v>199</v>
      </c>
      <c r="C23" s="286">
        <f>C20+1</f>
        <v>9</v>
      </c>
      <c r="D23" s="1578"/>
      <c r="E23" s="286">
        <f>E20+1</f>
        <v>34</v>
      </c>
      <c r="F23" s="1042"/>
      <c r="G23" s="286">
        <f>G20+1</f>
        <v>59</v>
      </c>
      <c r="H23" s="1042"/>
      <c r="I23" s="286">
        <f>I20+1</f>
        <v>84</v>
      </c>
      <c r="J23" s="1042"/>
      <c r="K23" s="286">
        <f>K20+1</f>
        <v>109</v>
      </c>
      <c r="L23" s="1042"/>
      <c r="M23" s="1126">
        <f>M20+1</f>
        <v>134</v>
      </c>
      <c r="N23" s="1575"/>
      <c r="O23" s="1"/>
      <c r="P23" s="1"/>
      <c r="Q23" s="1"/>
      <c r="R23" s="1"/>
      <c r="S23" s="1"/>
      <c r="T23" s="1"/>
      <c r="U23" s="1044"/>
      <c r="V23" s="1044"/>
      <c r="W23" s="1044"/>
      <c r="X23" s="1044"/>
      <c r="Y23" s="1044"/>
      <c r="Z23" s="1044"/>
    </row>
    <row r="24" spans="2:26" s="206" customFormat="1" ht="12" customHeight="1">
      <c r="B24" s="126" t="s">
        <v>200</v>
      </c>
      <c r="C24" s="286">
        <f>C23+1</f>
        <v>10</v>
      </c>
      <c r="D24" s="1581"/>
      <c r="E24" s="286">
        <f>E23+1</f>
        <v>35</v>
      </c>
      <c r="F24" s="1042"/>
      <c r="G24" s="286">
        <f>G23+1</f>
        <v>60</v>
      </c>
      <c r="H24" s="1042"/>
      <c r="I24" s="286">
        <f>I23+1</f>
        <v>85</v>
      </c>
      <c r="J24" s="1042"/>
      <c r="K24" s="286">
        <f>K23+1</f>
        <v>110</v>
      </c>
      <c r="L24" s="1042"/>
      <c r="M24" s="1126">
        <f>M23+1</f>
        <v>135</v>
      </c>
      <c r="N24" s="1575"/>
      <c r="O24" s="1"/>
      <c r="P24" s="1"/>
      <c r="Q24" s="1"/>
      <c r="R24" s="1"/>
      <c r="S24" s="1"/>
      <c r="T24" s="1"/>
      <c r="U24" s="1044"/>
      <c r="V24" s="1044"/>
      <c r="W24" s="1044"/>
      <c r="X24" s="1044"/>
      <c r="Y24" s="1044"/>
      <c r="Z24" s="1044"/>
    </row>
    <row r="25" spans="2:26" s="206" customFormat="1" ht="12" customHeight="1">
      <c r="B25" s="126" t="s">
        <v>201</v>
      </c>
      <c r="C25" s="313">
        <f>C24+1</f>
        <v>11</v>
      </c>
      <c r="D25" s="1582"/>
      <c r="E25" s="286">
        <f>E24+1</f>
        <v>36</v>
      </c>
      <c r="F25" s="1042"/>
      <c r="G25" s="286">
        <f>G24+1</f>
        <v>61</v>
      </c>
      <c r="H25" s="1042"/>
      <c r="I25" s="286">
        <f>I24+1</f>
        <v>86</v>
      </c>
      <c r="J25" s="1042"/>
      <c r="K25" s="286">
        <f>K24+1</f>
        <v>111</v>
      </c>
      <c r="L25" s="1042"/>
      <c r="M25" s="1126">
        <f>M24+1</f>
        <v>136</v>
      </c>
      <c r="N25" s="1575"/>
      <c r="O25" s="1"/>
      <c r="P25" s="1"/>
      <c r="Q25" s="1"/>
      <c r="R25" s="1"/>
      <c r="S25" s="1"/>
      <c r="T25" s="1"/>
      <c r="U25" s="1044"/>
      <c r="V25" s="1044"/>
      <c r="W25" s="1044"/>
      <c r="X25" s="1044"/>
      <c r="Y25" s="1044"/>
      <c r="Z25" s="1044"/>
    </row>
    <row r="26" spans="2:20" s="206" customFormat="1" ht="12" customHeight="1">
      <c r="B26" s="28" t="s">
        <v>1262</v>
      </c>
      <c r="C26" s="313">
        <f>C25+1</f>
        <v>12</v>
      </c>
      <c r="D26" s="1577">
        <v>191820</v>
      </c>
      <c r="E26" s="286">
        <f>E25+1</f>
        <v>37</v>
      </c>
      <c r="F26" s="1042"/>
      <c r="G26" s="313">
        <f>G25+1</f>
        <v>62</v>
      </c>
      <c r="H26" s="1575">
        <f>D26+F26</f>
        <v>191820</v>
      </c>
      <c r="I26" s="286">
        <f>I25+1</f>
        <v>87</v>
      </c>
      <c r="J26" s="1042"/>
      <c r="K26" s="286">
        <f>K25+1</f>
        <v>112</v>
      </c>
      <c r="L26" s="1575">
        <f>H26-J26</f>
        <v>191820</v>
      </c>
      <c r="M26" s="1126">
        <f>M25+1</f>
        <v>137</v>
      </c>
      <c r="N26" s="1575"/>
      <c r="O26" s="1"/>
      <c r="P26" s="1"/>
      <c r="Q26" s="1"/>
      <c r="R26" s="1"/>
      <c r="S26" s="1"/>
      <c r="T26" s="1"/>
    </row>
    <row r="27" spans="2:20" s="206" customFormat="1" ht="12" customHeight="1">
      <c r="B27" s="52" t="s">
        <v>680</v>
      </c>
      <c r="C27" s="285">
        <f>C26+1</f>
        <v>13</v>
      </c>
      <c r="D27" s="1576">
        <v>115102</v>
      </c>
      <c r="E27" s="285">
        <f>E26+1</f>
        <v>38</v>
      </c>
      <c r="F27" s="1576">
        <v>5671</v>
      </c>
      <c r="G27" s="285">
        <f>G26+1</f>
        <v>63</v>
      </c>
      <c r="H27" s="1583">
        <f>D27+F27</f>
        <v>120773</v>
      </c>
      <c r="I27" s="285">
        <f>I26+1</f>
        <v>88</v>
      </c>
      <c r="J27" s="1576">
        <v>114880</v>
      </c>
      <c r="K27" s="285">
        <f>K26+1</f>
        <v>113</v>
      </c>
      <c r="L27" s="1583">
        <f>H27-J27</f>
        <v>5893</v>
      </c>
      <c r="M27" s="1134">
        <f>M26+1</f>
        <v>138</v>
      </c>
      <c r="N27" s="1583">
        <v>281</v>
      </c>
      <c r="O27" s="1"/>
      <c r="P27" s="1"/>
      <c r="Q27" s="1"/>
      <c r="R27" s="1"/>
      <c r="S27" s="1"/>
      <c r="T27" s="1"/>
    </row>
    <row r="28" spans="2:20" s="206" customFormat="1" ht="9.75" customHeight="1">
      <c r="B28" s="28"/>
      <c r="C28" s="286"/>
      <c r="D28" s="1042"/>
      <c r="E28" s="286"/>
      <c r="F28" s="1042"/>
      <c r="G28" s="286"/>
      <c r="H28" s="1042"/>
      <c r="I28" s="286"/>
      <c r="J28" s="1042"/>
      <c r="K28" s="286"/>
      <c r="L28" s="1042"/>
      <c r="M28" s="1126"/>
      <c r="N28" s="1042"/>
      <c r="O28" s="1"/>
      <c r="P28" s="1"/>
      <c r="Q28" s="1"/>
      <c r="R28" s="1"/>
      <c r="S28" s="1"/>
      <c r="T28" s="1"/>
    </row>
    <row r="29" spans="2:20" s="206" customFormat="1" ht="12" customHeight="1">
      <c r="B29" s="52"/>
      <c r="C29" s="285">
        <f>C27+1</f>
        <v>14</v>
      </c>
      <c r="D29" s="1576">
        <f>SUM(D23:D28)</f>
        <v>306922</v>
      </c>
      <c r="E29" s="285">
        <f>E27+1</f>
        <v>39</v>
      </c>
      <c r="F29" s="1576">
        <f>SUM(F23:F28)</f>
        <v>5671</v>
      </c>
      <c r="G29" s="285">
        <f>G27+1</f>
        <v>64</v>
      </c>
      <c r="H29" s="1576">
        <f>SUM(H23:H28)</f>
        <v>312593</v>
      </c>
      <c r="I29" s="285">
        <f>I27+1</f>
        <v>89</v>
      </c>
      <c r="J29" s="1576">
        <f>SUM(J23:J28)</f>
        <v>114880</v>
      </c>
      <c r="K29" s="285">
        <f>K27+1</f>
        <v>114</v>
      </c>
      <c r="L29" s="1576">
        <f>SUM(L23:L28)</f>
        <v>197713</v>
      </c>
      <c r="M29" s="1134">
        <f>M27+1</f>
        <v>139</v>
      </c>
      <c r="N29" s="1576">
        <f>SUM(N23:N28)</f>
        <v>281</v>
      </c>
      <c r="O29" s="1"/>
      <c r="P29" s="1"/>
      <c r="Q29" s="1"/>
      <c r="R29" s="1"/>
      <c r="S29" s="1"/>
      <c r="T29" s="1"/>
    </row>
    <row r="30" spans="2:20" s="206" customFormat="1" ht="12" customHeight="1">
      <c r="B30" s="50" t="s">
        <v>606</v>
      </c>
      <c r="C30" s="286"/>
      <c r="D30" s="1042"/>
      <c r="E30" s="286"/>
      <c r="F30" s="1042"/>
      <c r="G30" s="286"/>
      <c r="H30" s="1042"/>
      <c r="I30" s="286"/>
      <c r="J30" s="1042"/>
      <c r="K30" s="286"/>
      <c r="L30" s="1042"/>
      <c r="M30" s="1126"/>
      <c r="N30" s="1042"/>
      <c r="O30" s="1"/>
      <c r="P30" s="1"/>
      <c r="Q30" s="1"/>
      <c r="R30" s="1"/>
      <c r="S30" s="1"/>
      <c r="T30" s="1"/>
    </row>
    <row r="31" spans="2:20" s="206" customFormat="1" ht="12" customHeight="1">
      <c r="B31" s="28" t="s">
        <v>1263</v>
      </c>
      <c r="C31" s="286"/>
      <c r="D31" s="1042"/>
      <c r="E31" s="286"/>
      <c r="F31" s="1042"/>
      <c r="G31" s="286"/>
      <c r="H31" s="1042"/>
      <c r="I31" s="286"/>
      <c r="J31" s="1042"/>
      <c r="K31" s="286"/>
      <c r="L31" s="1042"/>
      <c r="M31" s="1126"/>
      <c r="N31" s="1042"/>
      <c r="O31" s="1"/>
      <c r="P31" s="1"/>
      <c r="Q31" s="1"/>
      <c r="R31" s="1"/>
      <c r="S31" s="1"/>
      <c r="T31" s="1"/>
    </row>
    <row r="32" spans="2:20" s="206" customFormat="1" ht="12" customHeight="1">
      <c r="B32" s="28" t="s">
        <v>1024</v>
      </c>
      <c r="C32" s="286"/>
      <c r="D32" s="1042"/>
      <c r="E32" s="286"/>
      <c r="F32" s="1042"/>
      <c r="G32" s="286"/>
      <c r="H32" s="1042"/>
      <c r="I32" s="286"/>
      <c r="J32" s="1042"/>
      <c r="K32" s="286"/>
      <c r="L32" s="1042"/>
      <c r="M32" s="1126"/>
      <c r="N32" s="1042"/>
      <c r="O32" s="1"/>
      <c r="P32" s="1"/>
      <c r="Q32" s="1"/>
      <c r="R32" s="1"/>
      <c r="S32" s="1"/>
      <c r="T32" s="1"/>
    </row>
    <row r="33" spans="2:20" s="206" customFormat="1" ht="12" customHeight="1">
      <c r="B33" s="126" t="s">
        <v>1025</v>
      </c>
      <c r="C33" s="286">
        <f>C29+1</f>
        <v>15</v>
      </c>
      <c r="D33" s="1042"/>
      <c r="E33" s="286">
        <f>E29+1</f>
        <v>40</v>
      </c>
      <c r="F33" s="1577"/>
      <c r="G33" s="286">
        <f>G29+1</f>
        <v>65</v>
      </c>
      <c r="H33" s="1577"/>
      <c r="I33" s="286">
        <f>I29+1</f>
        <v>90</v>
      </c>
      <c r="J33" s="1042"/>
      <c r="K33" s="286">
        <f>K29+1</f>
        <v>115</v>
      </c>
      <c r="L33" s="1042"/>
      <c r="M33" s="1126">
        <f>M29+1</f>
        <v>140</v>
      </c>
      <c r="N33" s="1042"/>
      <c r="O33" s="1"/>
      <c r="P33" s="1"/>
      <c r="Q33" s="1"/>
      <c r="R33" s="1"/>
      <c r="S33" s="1"/>
      <c r="T33" s="1"/>
    </row>
    <row r="34" spans="2:20" s="206" customFormat="1" ht="12" customHeight="1">
      <c r="B34" s="126" t="s">
        <v>202</v>
      </c>
      <c r="C34" s="286">
        <f>C33+1</f>
        <v>16</v>
      </c>
      <c r="D34" s="1042"/>
      <c r="E34" s="286">
        <f>E33+1</f>
        <v>41</v>
      </c>
      <c r="F34" s="1042"/>
      <c r="G34" s="286">
        <f>G33+1</f>
        <v>66</v>
      </c>
      <c r="H34" s="1042"/>
      <c r="I34" s="286">
        <f>I33+1</f>
        <v>91</v>
      </c>
      <c r="J34" s="1042"/>
      <c r="K34" s="286">
        <f>K33+1</f>
        <v>116</v>
      </c>
      <c r="L34" s="1042"/>
      <c r="M34" s="1126">
        <f>M33+1</f>
        <v>141</v>
      </c>
      <c r="N34" s="1575"/>
      <c r="O34" s="1"/>
      <c r="P34" s="1"/>
      <c r="Q34" s="1"/>
      <c r="R34" s="1"/>
      <c r="S34" s="1"/>
      <c r="T34" s="1"/>
    </row>
    <row r="35" spans="2:20" s="206" customFormat="1" ht="12" customHeight="1">
      <c r="B35" s="28" t="s">
        <v>203</v>
      </c>
      <c r="C35" s="286">
        <f>C34+1</f>
        <v>17</v>
      </c>
      <c r="D35" s="1042"/>
      <c r="E35" s="286">
        <f>E34+1</f>
        <v>42</v>
      </c>
      <c r="F35" s="1042"/>
      <c r="G35" s="286">
        <f>G34+1</f>
        <v>67</v>
      </c>
      <c r="H35" s="1042"/>
      <c r="I35" s="286">
        <f>I34+1</f>
        <v>92</v>
      </c>
      <c r="J35" s="1042"/>
      <c r="K35" s="286">
        <f>K34+1</f>
        <v>117</v>
      </c>
      <c r="L35" s="1042"/>
      <c r="M35" s="1126">
        <f>M34+1</f>
        <v>142</v>
      </c>
      <c r="N35" s="1575"/>
      <c r="O35" s="1"/>
      <c r="P35" s="1"/>
      <c r="Q35" s="1"/>
      <c r="R35" s="1"/>
      <c r="S35" s="1"/>
      <c r="T35" s="1"/>
    </row>
    <row r="36" spans="2:20" s="206" customFormat="1" ht="12" customHeight="1">
      <c r="B36" s="28" t="s">
        <v>204</v>
      </c>
      <c r="C36" s="286">
        <f>C35+1</f>
        <v>18</v>
      </c>
      <c r="D36" s="1131"/>
      <c r="E36" s="286">
        <f>E35+1</f>
        <v>43</v>
      </c>
      <c r="F36" s="1042"/>
      <c r="G36" s="286">
        <f>G35+1</f>
        <v>68</v>
      </c>
      <c r="H36" s="1042"/>
      <c r="I36" s="286">
        <f>I35+1</f>
        <v>93</v>
      </c>
      <c r="J36" s="1042"/>
      <c r="K36" s="286">
        <f>K35+1</f>
        <v>118</v>
      </c>
      <c r="L36" s="1042"/>
      <c r="M36" s="1126">
        <f>M35+1</f>
        <v>143</v>
      </c>
      <c r="N36" s="1575"/>
      <c r="O36" s="1"/>
      <c r="P36" s="1"/>
      <c r="Q36" s="1"/>
      <c r="R36" s="1"/>
      <c r="S36" s="1"/>
      <c r="T36" s="1"/>
    </row>
    <row r="37" spans="2:20" s="206" customFormat="1" ht="12" customHeight="1">
      <c r="B37" s="28" t="s">
        <v>205</v>
      </c>
      <c r="D37" s="1152"/>
      <c r="F37" s="1042"/>
      <c r="H37" s="1042"/>
      <c r="I37" s="286"/>
      <c r="J37" s="1042"/>
      <c r="K37" s="286"/>
      <c r="L37" s="1042"/>
      <c r="M37" s="1126"/>
      <c r="N37" s="1575"/>
      <c r="O37" s="1"/>
      <c r="P37" s="1"/>
      <c r="Q37" s="1"/>
      <c r="R37" s="1"/>
      <c r="S37" s="1"/>
      <c r="T37" s="1"/>
    </row>
    <row r="38" spans="2:20" s="206" customFormat="1" ht="12" customHeight="1">
      <c r="B38" s="28" t="s">
        <v>206</v>
      </c>
      <c r="C38" s="286">
        <f>C36+1</f>
        <v>19</v>
      </c>
      <c r="D38" s="1577">
        <v>1288298</v>
      </c>
      <c r="E38" s="286">
        <f>E36+1</f>
        <v>44</v>
      </c>
      <c r="F38" s="1577">
        <v>313131</v>
      </c>
      <c r="G38" s="286">
        <f>G36+1</f>
        <v>69</v>
      </c>
      <c r="H38" s="1584">
        <f aca="true" t="shared" si="0" ref="H38:H43">D38+F38</f>
        <v>1601429</v>
      </c>
      <c r="I38" s="286">
        <f>I36+1</f>
        <v>94</v>
      </c>
      <c r="J38" s="1577">
        <v>992551</v>
      </c>
      <c r="K38" s="286">
        <f>K36+1</f>
        <v>119</v>
      </c>
      <c r="L38" s="1584">
        <f>H38-J38</f>
        <v>608878</v>
      </c>
      <c r="M38" s="1126">
        <f>M36+1</f>
        <v>144</v>
      </c>
      <c r="N38" s="1042">
        <v>286796</v>
      </c>
      <c r="O38" s="1"/>
      <c r="P38" s="1"/>
      <c r="Q38" s="1"/>
      <c r="R38" s="1"/>
      <c r="S38" s="1"/>
      <c r="T38" s="1"/>
    </row>
    <row r="39" spans="2:20" s="206" customFormat="1" ht="12" customHeight="1">
      <c r="B39" s="28" t="s">
        <v>207</v>
      </c>
      <c r="C39" s="286">
        <f>C38+1</f>
        <v>20</v>
      </c>
      <c r="D39" s="1577">
        <v>506921</v>
      </c>
      <c r="E39" s="286">
        <f>E38+1</f>
        <v>45</v>
      </c>
      <c r="F39" s="1577"/>
      <c r="G39" s="286">
        <f>G38+1</f>
        <v>70</v>
      </c>
      <c r="H39" s="1584">
        <f t="shared" si="0"/>
        <v>506921</v>
      </c>
      <c r="I39" s="286">
        <f>I38+1</f>
        <v>95</v>
      </c>
      <c r="J39" s="1577">
        <v>1239</v>
      </c>
      <c r="K39" s="286">
        <f>K38+1</f>
        <v>120</v>
      </c>
      <c r="L39" s="1584">
        <f>H39-J39</f>
        <v>505682</v>
      </c>
      <c r="M39" s="1126">
        <f>M38+1</f>
        <v>145</v>
      </c>
      <c r="N39" s="1585"/>
      <c r="O39" s="1"/>
      <c r="P39" s="1"/>
      <c r="Q39" s="1"/>
      <c r="R39" s="1"/>
      <c r="S39" s="1"/>
      <c r="T39" s="1"/>
    </row>
    <row r="40" spans="2:20" s="206" customFormat="1" ht="12" customHeight="1">
      <c r="B40" s="28" t="s">
        <v>201</v>
      </c>
      <c r="C40" s="286">
        <f>C39+1</f>
        <v>21</v>
      </c>
      <c r="D40" s="1577">
        <v>235478</v>
      </c>
      <c r="E40" s="286">
        <f>E39+1</f>
        <v>46</v>
      </c>
      <c r="F40" s="1577"/>
      <c r="G40" s="286">
        <f>G39+1</f>
        <v>71</v>
      </c>
      <c r="H40" s="1584">
        <f t="shared" si="0"/>
        <v>235478</v>
      </c>
      <c r="I40" s="286">
        <f>I39+1</f>
        <v>96</v>
      </c>
      <c r="J40" s="1577"/>
      <c r="K40" s="286">
        <f>K39+1</f>
        <v>121</v>
      </c>
      <c r="L40" s="1584">
        <f>H40-J40</f>
        <v>235478</v>
      </c>
      <c r="M40" s="1126">
        <f>M39+1</f>
        <v>146</v>
      </c>
      <c r="N40" s="1585"/>
      <c r="O40" s="1"/>
      <c r="P40" s="1"/>
      <c r="Q40" s="1"/>
      <c r="R40" s="1"/>
      <c r="S40" s="1"/>
      <c r="T40" s="1"/>
    </row>
    <row r="41" spans="2:20" s="206" customFormat="1" ht="12" customHeight="1">
      <c r="B41" s="28" t="s">
        <v>1264</v>
      </c>
      <c r="C41" s="286">
        <f>C40+1</f>
        <v>22</v>
      </c>
      <c r="D41" s="1042">
        <v>98282</v>
      </c>
      <c r="E41" s="286">
        <f>E40+1</f>
        <v>47</v>
      </c>
      <c r="F41" s="1042"/>
      <c r="G41" s="286">
        <f>G40+1</f>
        <v>72</v>
      </c>
      <c r="H41" s="1575">
        <f t="shared" si="0"/>
        <v>98282</v>
      </c>
      <c r="I41" s="286">
        <f>I40+1</f>
        <v>97</v>
      </c>
      <c r="J41" s="1042">
        <v>48661</v>
      </c>
      <c r="K41" s="286">
        <f>K40+1</f>
        <v>122</v>
      </c>
      <c r="L41" s="1575">
        <f>H41-J41</f>
        <v>49621</v>
      </c>
      <c r="M41" s="1126">
        <f>M40+1</f>
        <v>147</v>
      </c>
      <c r="N41" s="1575"/>
      <c r="O41" s="1"/>
      <c r="P41" s="1"/>
      <c r="Q41" s="1"/>
      <c r="R41" s="1"/>
      <c r="S41" s="1"/>
      <c r="T41" s="1"/>
    </row>
    <row r="42" spans="2:20" s="206" customFormat="1" ht="12" customHeight="1">
      <c r="B42" s="28" t="s">
        <v>1265</v>
      </c>
      <c r="C42" s="286">
        <f>C41+1</f>
        <v>23</v>
      </c>
      <c r="D42" s="1042"/>
      <c r="E42" s="286">
        <f>E41+1</f>
        <v>48</v>
      </c>
      <c r="F42" s="1042"/>
      <c r="G42" s="286">
        <f>G41+1</f>
        <v>73</v>
      </c>
      <c r="H42" s="1575"/>
      <c r="I42" s="286">
        <f>I41+1</f>
        <v>98</v>
      </c>
      <c r="J42" s="1042"/>
      <c r="K42" s="286">
        <f>K41+1</f>
        <v>123</v>
      </c>
      <c r="L42" s="1042"/>
      <c r="M42" s="1126">
        <f>M41+1</f>
        <v>148</v>
      </c>
      <c r="N42" s="1575"/>
      <c r="O42" s="1"/>
      <c r="P42" s="1"/>
      <c r="Q42" s="1"/>
      <c r="R42" s="1"/>
      <c r="S42" s="1"/>
      <c r="T42" s="1"/>
    </row>
    <row r="43" spans="2:20" s="206" customFormat="1" ht="12" customHeight="1">
      <c r="B43" s="52" t="s">
        <v>680</v>
      </c>
      <c r="C43" s="285">
        <f>C42+1</f>
        <v>24</v>
      </c>
      <c r="D43" s="1576">
        <v>213979</v>
      </c>
      <c r="E43" s="285">
        <f>E42+1</f>
        <v>49</v>
      </c>
      <c r="F43" s="1576"/>
      <c r="G43" s="285">
        <f>G42+1</f>
        <v>74</v>
      </c>
      <c r="H43" s="1583">
        <f t="shared" si="0"/>
        <v>213979</v>
      </c>
      <c r="I43" s="285">
        <f>I42+1</f>
        <v>99</v>
      </c>
      <c r="J43" s="1576"/>
      <c r="K43" s="285">
        <f>K42+1</f>
        <v>124</v>
      </c>
      <c r="L43" s="1583">
        <f>H43-J43</f>
        <v>213979</v>
      </c>
      <c r="M43" s="1134">
        <f>M42+1</f>
        <v>149</v>
      </c>
      <c r="N43" s="1583"/>
      <c r="O43" s="1"/>
      <c r="P43" s="1"/>
      <c r="Q43" s="1"/>
      <c r="R43" s="1"/>
      <c r="S43" s="1"/>
      <c r="T43" s="1"/>
    </row>
    <row r="44" spans="2:20" s="206" customFormat="1" ht="9.75" customHeight="1">
      <c r="B44" s="28"/>
      <c r="C44" s="286"/>
      <c r="D44" s="1131"/>
      <c r="E44" s="286"/>
      <c r="F44" s="1042"/>
      <c r="G44" s="286"/>
      <c r="H44" s="1042"/>
      <c r="I44" s="286"/>
      <c r="J44" s="1042"/>
      <c r="K44" s="286"/>
      <c r="L44" s="1042"/>
      <c r="M44" s="1126"/>
      <c r="N44" s="1042"/>
      <c r="O44" s="1"/>
      <c r="P44" s="1"/>
      <c r="Q44" s="1"/>
      <c r="R44" s="1"/>
      <c r="S44" s="1"/>
      <c r="T44" s="1"/>
    </row>
    <row r="45" spans="2:20" s="206" customFormat="1" ht="12" customHeight="1">
      <c r="B45" s="52"/>
      <c r="C45" s="285">
        <f>C43+1</f>
        <v>25</v>
      </c>
      <c r="D45" s="1576">
        <f>SUM(D33:D44)</f>
        <v>2342958</v>
      </c>
      <c r="E45" s="285">
        <f>E43+1</f>
        <v>50</v>
      </c>
      <c r="F45" s="1576">
        <f>SUM(F33:F44)</f>
        <v>313131</v>
      </c>
      <c r="G45" s="285">
        <f>G43+1</f>
        <v>75</v>
      </c>
      <c r="H45" s="1576">
        <f>SUM(H33:H44)</f>
        <v>2656089</v>
      </c>
      <c r="I45" s="285">
        <f>I43+1</f>
        <v>100</v>
      </c>
      <c r="J45" s="1576">
        <f>SUM(J33:J44)</f>
        <v>1042451</v>
      </c>
      <c r="K45" s="285">
        <f>K43+1</f>
        <v>125</v>
      </c>
      <c r="L45" s="1576">
        <f>SUM(L33:L44)</f>
        <v>1613638</v>
      </c>
      <c r="M45" s="1134">
        <f>M43+1</f>
        <v>150</v>
      </c>
      <c r="N45" s="1576">
        <f>SUM(N33:N44)</f>
        <v>286796</v>
      </c>
      <c r="O45" s="1"/>
      <c r="P45" s="1"/>
      <c r="Q45" s="1"/>
      <c r="R45" s="1"/>
      <c r="S45" s="1"/>
      <c r="T45" s="1"/>
    </row>
    <row r="46" spans="4:20" s="206" customFormat="1" ht="12" customHeight="1">
      <c r="D46" s="1131"/>
      <c r="E46" s="286"/>
      <c r="F46" s="1131"/>
      <c r="G46" s="286"/>
      <c r="H46" s="1131"/>
      <c r="I46" s="286"/>
      <c r="J46" s="1131"/>
      <c r="K46" s="286"/>
      <c r="L46" s="1131"/>
      <c r="M46" s="1131"/>
      <c r="N46" s="1131"/>
      <c r="O46" s="1"/>
      <c r="P46" s="1"/>
      <c r="Q46" s="1"/>
      <c r="R46" s="1"/>
      <c r="S46" s="1"/>
      <c r="T46" s="1"/>
    </row>
    <row r="47" spans="1:20" s="206" customFormat="1" ht="16.5" customHeight="1">
      <c r="A47" s="1098"/>
      <c r="B47" s="714"/>
      <c r="C47" s="36"/>
      <c r="D47" s="1060"/>
      <c r="E47" s="1115"/>
      <c r="F47" s="1060"/>
      <c r="G47" s="1115"/>
      <c r="H47" s="1060"/>
      <c r="I47" s="1115"/>
      <c r="J47" s="1060"/>
      <c r="K47" s="1115"/>
      <c r="L47" s="1060"/>
      <c r="M47" s="1060"/>
      <c r="N47" s="1060"/>
      <c r="O47" s="1"/>
      <c r="P47" s="1"/>
      <c r="Q47" s="1"/>
      <c r="R47" s="1"/>
      <c r="S47" s="1"/>
      <c r="T47" s="1"/>
    </row>
    <row r="48" spans="1:20" s="206" customFormat="1" ht="14.25" customHeight="1">
      <c r="A48" s="1098"/>
      <c r="B48" s="1098"/>
      <c r="C48" s="36"/>
      <c r="D48" s="1060"/>
      <c r="E48" s="1115"/>
      <c r="F48" s="1060"/>
      <c r="G48" s="1115"/>
      <c r="H48" s="1060"/>
      <c r="I48" s="1115"/>
      <c r="J48" s="1060"/>
      <c r="K48" s="1115"/>
      <c r="L48" s="1060"/>
      <c r="M48" s="1060"/>
      <c r="N48" s="1060"/>
      <c r="O48" s="1"/>
      <c r="P48" s="1"/>
      <c r="Q48" s="1"/>
      <c r="R48" s="1"/>
      <c r="S48" s="1"/>
      <c r="T48" s="1"/>
    </row>
    <row r="49" spans="2:20" s="206" customFormat="1" ht="14.25" customHeight="1">
      <c r="B49" s="562"/>
      <c r="C49" s="1047"/>
      <c r="D49" s="1132"/>
      <c r="E49" s="1132"/>
      <c r="F49" s="1132"/>
      <c r="G49" s="1132"/>
      <c r="H49" s="1132"/>
      <c r="I49" s="1132"/>
      <c r="J49" s="663"/>
      <c r="K49" s="663"/>
      <c r="L49" s="663"/>
      <c r="M49" s="663"/>
      <c r="N49" s="562"/>
      <c r="O49" s="1"/>
      <c r="P49" s="1"/>
      <c r="Q49" s="1"/>
      <c r="R49" s="1"/>
      <c r="S49" s="1"/>
      <c r="T49" s="1"/>
    </row>
    <row r="50" spans="1:20" s="206" customFormat="1" ht="14.25" customHeight="1">
      <c r="A50" s="1333"/>
      <c r="B50" s="562"/>
      <c r="C50" s="1047"/>
      <c r="D50" s="1132"/>
      <c r="E50" s="1132"/>
      <c r="F50" s="1132"/>
      <c r="G50" s="1132"/>
      <c r="H50" s="1132"/>
      <c r="I50" s="1132"/>
      <c r="J50" s="663"/>
      <c r="K50" s="663"/>
      <c r="L50" s="663"/>
      <c r="M50" s="663"/>
      <c r="N50" s="562"/>
      <c r="O50" s="1"/>
      <c r="P50" s="1"/>
      <c r="Q50" s="1"/>
      <c r="R50" s="1"/>
      <c r="S50" s="1"/>
      <c r="T50" s="1"/>
    </row>
    <row r="51" spans="1:20" s="206" customFormat="1" ht="14.25" customHeight="1">
      <c r="A51" s="1333"/>
      <c r="B51" s="562"/>
      <c r="C51" s="1047"/>
      <c r="D51" s="1132"/>
      <c r="E51" s="1132"/>
      <c r="F51" s="1132"/>
      <c r="G51" s="1132"/>
      <c r="H51" s="1132"/>
      <c r="I51" s="1132"/>
      <c r="J51" s="663"/>
      <c r="K51" s="663"/>
      <c r="L51" s="663"/>
      <c r="M51" s="663"/>
      <c r="N51" s="562"/>
      <c r="O51" s="1"/>
      <c r="P51" s="1"/>
      <c r="Q51" s="1"/>
      <c r="R51" s="1"/>
      <c r="S51" s="1"/>
      <c r="T51" s="1"/>
    </row>
    <row r="52" spans="1:20" s="206" customFormat="1" ht="14.25" customHeight="1">
      <c r="A52" s="1808" t="s">
        <v>1022</v>
      </c>
      <c r="B52" s="562"/>
      <c r="C52" s="1047"/>
      <c r="D52" s="1132"/>
      <c r="E52" s="1132"/>
      <c r="F52" s="1132"/>
      <c r="G52" s="1132"/>
      <c r="H52" s="1132"/>
      <c r="I52" s="1132"/>
      <c r="J52" s="663"/>
      <c r="K52" s="663"/>
      <c r="L52" s="663"/>
      <c r="M52" s="663"/>
      <c r="N52" s="562"/>
      <c r="O52" s="1"/>
      <c r="P52" s="1"/>
      <c r="Q52" s="1"/>
      <c r="R52" s="1"/>
      <c r="S52" s="1"/>
      <c r="T52" s="1"/>
    </row>
    <row r="53" spans="1:20" s="206" customFormat="1" ht="14.25" customHeight="1">
      <c r="A53" s="1808"/>
      <c r="B53" s="562"/>
      <c r="C53" s="1047"/>
      <c r="D53" s="1132"/>
      <c r="E53" s="1132"/>
      <c r="F53" s="1132"/>
      <c r="G53" s="1132"/>
      <c r="H53" s="1132"/>
      <c r="I53" s="1132"/>
      <c r="J53" s="663"/>
      <c r="K53" s="663"/>
      <c r="L53" s="663"/>
      <c r="M53" s="663"/>
      <c r="N53" s="562"/>
      <c r="O53" s="1"/>
      <c r="P53" s="1"/>
      <c r="Q53" s="1"/>
      <c r="R53" s="1"/>
      <c r="S53" s="1"/>
      <c r="T53" s="1"/>
    </row>
    <row r="54" spans="1:20" s="206" customFormat="1" ht="14.25" customHeight="1">
      <c r="A54" s="1808"/>
      <c r="B54" s="67" t="s">
        <v>636</v>
      </c>
      <c r="C54" s="617"/>
      <c r="D54" s="63"/>
      <c r="E54" s="63"/>
      <c r="F54" s="63"/>
      <c r="G54" s="63"/>
      <c r="H54" s="63"/>
      <c r="I54" s="63"/>
      <c r="J54" s="63"/>
      <c r="K54" s="63"/>
      <c r="L54" s="63"/>
      <c r="M54" s="63"/>
      <c r="N54" s="416"/>
      <c r="O54" s="1"/>
      <c r="P54" s="1"/>
      <c r="Q54" s="1"/>
      <c r="R54" s="1"/>
      <c r="S54" s="1"/>
      <c r="T54" s="1"/>
    </row>
    <row r="55" spans="2:20" s="206" customFormat="1" ht="14.25" customHeight="1">
      <c r="B55" s="448" t="s">
        <v>1047</v>
      </c>
      <c r="C55" s="1047"/>
      <c r="D55" s="1112"/>
      <c r="E55" s="1112"/>
      <c r="F55" s="562"/>
      <c r="G55" s="1112"/>
      <c r="H55" s="1112"/>
      <c r="I55" s="1112"/>
      <c r="J55" s="70"/>
      <c r="K55" s="70"/>
      <c r="L55" s="1113"/>
      <c r="M55" s="1113"/>
      <c r="N55" s="1114"/>
      <c r="O55" s="1"/>
      <c r="P55" s="1"/>
      <c r="Q55" s="1"/>
      <c r="R55" s="1"/>
      <c r="S55" s="1"/>
      <c r="T55" s="1"/>
    </row>
    <row r="56" spans="1:20" s="206" customFormat="1" ht="15" customHeight="1">
      <c r="A56" s="30"/>
      <c r="B56" s="448"/>
      <c r="C56" s="1115"/>
      <c r="D56" s="1112"/>
      <c r="E56" s="1112"/>
      <c r="F56" s="562"/>
      <c r="G56" s="1112"/>
      <c r="H56" s="1116"/>
      <c r="I56" s="1116"/>
      <c r="J56" s="1116"/>
      <c r="K56" s="70"/>
      <c r="L56" s="30"/>
      <c r="M56" s="28"/>
      <c r="N56" s="1117"/>
      <c r="O56" s="1"/>
      <c r="P56" s="1"/>
      <c r="Q56" s="1"/>
      <c r="R56" s="1"/>
      <c r="S56" s="1"/>
      <c r="T56" s="1"/>
    </row>
    <row r="57" spans="1:20" s="206" customFormat="1" ht="12.75" customHeight="1">
      <c r="A57" s="30"/>
      <c r="B57" s="714"/>
      <c r="C57" s="1115"/>
      <c r="D57" s="1342" t="s">
        <v>238</v>
      </c>
      <c r="E57" s="1343"/>
      <c r="F57" s="1342" t="s">
        <v>242</v>
      </c>
      <c r="G57" s="1343"/>
      <c r="H57" s="1342" t="s">
        <v>238</v>
      </c>
      <c r="I57" s="143"/>
      <c r="J57" s="1344" t="s">
        <v>194</v>
      </c>
      <c r="K57" s="450"/>
      <c r="L57" s="1351" t="s">
        <v>209</v>
      </c>
      <c r="M57" s="1352"/>
      <c r="N57" s="1351" t="s">
        <v>210</v>
      </c>
      <c r="O57" s="1"/>
      <c r="P57" s="1"/>
      <c r="Q57" s="1"/>
      <c r="R57" s="1"/>
      <c r="S57" s="1"/>
      <c r="T57" s="1"/>
    </row>
    <row r="58" spans="1:20" s="206" customFormat="1" ht="10.5" customHeight="1">
      <c r="A58" s="30"/>
      <c r="B58" s="1044"/>
      <c r="C58" s="1115"/>
      <c r="D58" s="1345" t="s">
        <v>1138</v>
      </c>
      <c r="E58" s="1343"/>
      <c r="F58" s="1345" t="s">
        <v>211</v>
      </c>
      <c r="G58" s="1343"/>
      <c r="H58" s="1345"/>
      <c r="I58" s="143"/>
      <c r="J58" s="1346" t="s">
        <v>195</v>
      </c>
      <c r="K58" s="450"/>
      <c r="L58" s="1345" t="s">
        <v>212</v>
      </c>
      <c r="M58" s="1347"/>
      <c r="N58" s="548" t="s">
        <v>197</v>
      </c>
      <c r="O58" s="1"/>
      <c r="P58" s="1"/>
      <c r="Q58" s="1"/>
      <c r="R58" s="1"/>
      <c r="S58" s="1"/>
      <c r="T58" s="1"/>
    </row>
    <row r="59" spans="1:20" s="206" customFormat="1" ht="10.5" customHeight="1">
      <c r="A59" s="30"/>
      <c r="B59" s="1044"/>
      <c r="C59" s="1115"/>
      <c r="D59" s="1347" t="s">
        <v>1139</v>
      </c>
      <c r="E59" s="1343"/>
      <c r="F59" s="1347" t="s">
        <v>213</v>
      </c>
      <c r="G59" s="1343"/>
      <c r="H59" s="1347"/>
      <c r="I59" s="1343"/>
      <c r="J59" s="1111"/>
      <c r="K59" s="1344"/>
      <c r="L59" s="1347" t="s">
        <v>196</v>
      </c>
      <c r="M59" s="1347"/>
      <c r="N59" s="1353"/>
      <c r="O59" s="1"/>
      <c r="P59" s="1"/>
      <c r="Q59" s="1"/>
      <c r="R59" s="1"/>
      <c r="S59" s="1"/>
      <c r="T59" s="1"/>
    </row>
    <row r="60" spans="1:20" s="206" customFormat="1" ht="15" customHeight="1" thickBot="1">
      <c r="A60" s="28"/>
      <c r="B60" s="247"/>
      <c r="C60" s="1118"/>
      <c r="D60" s="593"/>
      <c r="E60" s="593" t="s">
        <v>214</v>
      </c>
      <c r="F60" s="593"/>
      <c r="G60" s="593" t="s">
        <v>198</v>
      </c>
      <c r="H60" s="593"/>
      <c r="I60" s="593" t="s">
        <v>943</v>
      </c>
      <c r="J60" s="321"/>
      <c r="K60" s="593" t="s">
        <v>198</v>
      </c>
      <c r="L60" s="1123"/>
      <c r="M60" s="170"/>
      <c r="N60" s="1123"/>
      <c r="O60" s="1"/>
      <c r="P60" s="1"/>
      <c r="Q60" s="1"/>
      <c r="R60" s="1"/>
      <c r="S60" s="1"/>
      <c r="T60" s="1"/>
    </row>
    <row r="61" spans="1:20" s="206" customFormat="1" ht="14.25" customHeight="1">
      <c r="A61" s="30"/>
      <c r="B61" s="50" t="s">
        <v>607</v>
      </c>
      <c r="C61" s="286"/>
      <c r="D61" s="1124"/>
      <c r="E61" s="286"/>
      <c r="F61" s="1124"/>
      <c r="G61" s="1125"/>
      <c r="H61" s="1124"/>
      <c r="I61" s="1125"/>
      <c r="J61" s="1049"/>
      <c r="K61" s="1073"/>
      <c r="L61" s="1049"/>
      <c r="M61" s="1354"/>
      <c r="N61" s="658"/>
      <c r="O61" s="1"/>
      <c r="P61" s="1"/>
      <c r="Q61" s="1"/>
      <c r="R61" s="1"/>
      <c r="S61" s="1"/>
      <c r="T61" s="1"/>
    </row>
    <row r="62" spans="2:20" s="206" customFormat="1" ht="12" customHeight="1">
      <c r="B62" s="30" t="s">
        <v>1266</v>
      </c>
      <c r="C62" s="286">
        <f>M45+1</f>
        <v>151</v>
      </c>
      <c r="D62" s="1042"/>
      <c r="E62" s="286">
        <f>C84+1</f>
        <v>166</v>
      </c>
      <c r="F62" s="1131"/>
      <c r="G62" s="286">
        <f>E84+1</f>
        <v>181</v>
      </c>
      <c r="H62" s="1131"/>
      <c r="I62" s="1128">
        <f>G84+1</f>
        <v>196</v>
      </c>
      <c r="J62" s="1131"/>
      <c r="K62" s="286">
        <f>I84+1</f>
        <v>211</v>
      </c>
      <c r="L62" s="1131"/>
      <c r="M62" s="1126">
        <f>K84+1</f>
        <v>226</v>
      </c>
      <c r="N62" s="1131"/>
      <c r="O62" s="1"/>
      <c r="P62" s="1131"/>
      <c r="Q62" s="1"/>
      <c r="R62" s="1"/>
      <c r="S62" s="1"/>
      <c r="T62" s="1"/>
    </row>
    <row r="63" spans="2:20" s="206" customFormat="1" ht="12" customHeight="1">
      <c r="B63" s="30" t="s">
        <v>708</v>
      </c>
      <c r="C63" s="286">
        <f>C62+1</f>
        <v>152</v>
      </c>
      <c r="D63" s="1042"/>
      <c r="E63" s="286">
        <f>E62+1</f>
        <v>167</v>
      </c>
      <c r="F63" s="1131"/>
      <c r="G63" s="286">
        <f>G62+1</f>
        <v>182</v>
      </c>
      <c r="H63" s="1131"/>
      <c r="I63" s="1128">
        <f>I62+1</f>
        <v>197</v>
      </c>
      <c r="J63" s="1131"/>
      <c r="K63" s="286">
        <f>K62+1</f>
        <v>212</v>
      </c>
      <c r="L63" s="1131"/>
      <c r="M63" s="1126">
        <f>M62+1</f>
        <v>227</v>
      </c>
      <c r="N63" s="1131"/>
      <c r="O63" s="1"/>
      <c r="P63" s="1131"/>
      <c r="Q63" s="1"/>
      <c r="R63" s="1"/>
      <c r="S63" s="1"/>
      <c r="T63" s="1"/>
    </row>
    <row r="64" spans="2:20" s="206" customFormat="1" ht="12" customHeight="1">
      <c r="B64" s="52" t="s">
        <v>680</v>
      </c>
      <c r="C64" s="285">
        <f>C63+1</f>
        <v>153</v>
      </c>
      <c r="D64" s="1587"/>
      <c r="E64" s="285">
        <f>E63+1</f>
        <v>168</v>
      </c>
      <c r="F64" s="1349"/>
      <c r="G64" s="285">
        <f>G63+1</f>
        <v>183</v>
      </c>
      <c r="H64" s="1349"/>
      <c r="I64" s="1350">
        <f>I63+1</f>
        <v>198</v>
      </c>
      <c r="J64" s="1349"/>
      <c r="K64" s="285">
        <f>K63+1</f>
        <v>213</v>
      </c>
      <c r="L64" s="1349"/>
      <c r="M64" s="1134">
        <f>M63+1</f>
        <v>228</v>
      </c>
      <c r="N64" s="1349"/>
      <c r="O64" s="1"/>
      <c r="P64" s="1131"/>
      <c r="Q64" s="1"/>
      <c r="R64" s="1"/>
      <c r="S64" s="1"/>
      <c r="T64" s="1"/>
    </row>
    <row r="65" spans="2:20" s="206" customFormat="1" ht="12" customHeight="1">
      <c r="B65" s="28"/>
      <c r="C65" s="286"/>
      <c r="D65" s="1042"/>
      <c r="E65" s="286"/>
      <c r="F65" s="1131"/>
      <c r="G65" s="286"/>
      <c r="H65" s="1131"/>
      <c r="I65" s="286"/>
      <c r="J65" s="1131"/>
      <c r="K65" s="286"/>
      <c r="L65" s="1131"/>
      <c r="M65" s="1126"/>
      <c r="N65" s="1131"/>
      <c r="O65" s="1"/>
      <c r="P65" s="1131"/>
      <c r="Q65" s="1"/>
      <c r="R65" s="1"/>
      <c r="S65" s="1"/>
      <c r="T65" s="1"/>
    </row>
    <row r="66" spans="2:20" s="206" customFormat="1" ht="12" customHeight="1">
      <c r="B66" s="52"/>
      <c r="C66" s="285">
        <f>C64+1</f>
        <v>154</v>
      </c>
      <c r="D66" s="1576"/>
      <c r="E66" s="285">
        <f>E64+1</f>
        <v>169</v>
      </c>
      <c r="F66" s="1349"/>
      <c r="G66" s="285">
        <f>G64+1</f>
        <v>184</v>
      </c>
      <c r="H66" s="1349"/>
      <c r="I66" s="1350">
        <f>I64+1</f>
        <v>199</v>
      </c>
      <c r="J66" s="1349"/>
      <c r="K66" s="285">
        <f>K64+1</f>
        <v>214</v>
      </c>
      <c r="L66" s="1349"/>
      <c r="M66" s="1134">
        <f>M64+1</f>
        <v>229</v>
      </c>
      <c r="N66" s="1349"/>
      <c r="O66" s="1"/>
      <c r="P66" s="1131"/>
      <c r="Q66" s="1"/>
      <c r="R66" s="1"/>
      <c r="S66" s="1"/>
      <c r="T66" s="1"/>
    </row>
    <row r="67" spans="1:20" s="206" customFormat="1" ht="12" customHeight="1">
      <c r="A67" s="30"/>
      <c r="B67" s="50" t="s">
        <v>709</v>
      </c>
      <c r="C67" s="286"/>
      <c r="D67" s="1586"/>
      <c r="E67" s="286"/>
      <c r="F67" s="1348"/>
      <c r="G67" s="1133"/>
      <c r="H67" s="1348"/>
      <c r="I67" s="1133"/>
      <c r="J67" s="1097"/>
      <c r="K67" s="306"/>
      <c r="L67" s="1097"/>
      <c r="M67" s="1129"/>
      <c r="N67" s="1131"/>
      <c r="O67" s="1"/>
      <c r="P67" s="1131"/>
      <c r="Q67" s="1"/>
      <c r="R67" s="1"/>
      <c r="S67" s="1"/>
      <c r="T67" s="1"/>
    </row>
    <row r="68" spans="1:20" s="206" customFormat="1" ht="12" customHeight="1">
      <c r="A68" s="30"/>
      <c r="B68" s="50" t="s">
        <v>710</v>
      </c>
      <c r="C68" s="286"/>
      <c r="D68" s="1586"/>
      <c r="E68" s="286"/>
      <c r="F68" s="1348"/>
      <c r="G68" s="1133"/>
      <c r="H68" s="1348"/>
      <c r="I68" s="1133"/>
      <c r="J68" s="1097"/>
      <c r="K68" s="306"/>
      <c r="L68" s="1097"/>
      <c r="M68" s="1129"/>
      <c r="N68" s="1131"/>
      <c r="O68" s="1"/>
      <c r="P68" s="1131"/>
      <c r="Q68" s="1"/>
      <c r="R68" s="1"/>
      <c r="S68" s="1"/>
      <c r="T68" s="1"/>
    </row>
    <row r="69" spans="2:20" s="206" customFormat="1" ht="12" customHeight="1">
      <c r="B69" s="28" t="s">
        <v>1267</v>
      </c>
      <c r="C69" s="286">
        <f>C66+1</f>
        <v>155</v>
      </c>
      <c r="D69" s="1042">
        <v>349925</v>
      </c>
      <c r="E69" s="286">
        <f>E66+1</f>
        <v>170</v>
      </c>
      <c r="F69" s="1575">
        <v>22876</v>
      </c>
      <c r="G69" s="1133">
        <f>G66+1</f>
        <v>185</v>
      </c>
      <c r="H69" s="1575">
        <f>D69+F69</f>
        <v>372801</v>
      </c>
      <c r="I69" s="1133">
        <f>I66+1</f>
        <v>200</v>
      </c>
      <c r="J69" s="1575">
        <v>7510</v>
      </c>
      <c r="K69" s="306">
        <f>K66+1</f>
        <v>215</v>
      </c>
      <c r="L69" s="1575">
        <f>H69-J69</f>
        <v>365291</v>
      </c>
      <c r="M69" s="1129">
        <f>M66+1</f>
        <v>230</v>
      </c>
      <c r="N69" s="1042">
        <v>1412</v>
      </c>
      <c r="O69" s="1"/>
      <c r="P69" s="1131"/>
      <c r="Q69" s="1"/>
      <c r="R69" s="1"/>
      <c r="S69" s="1"/>
      <c r="T69" s="1"/>
    </row>
    <row r="70" spans="1:20" s="206" customFormat="1" ht="12" customHeight="1">
      <c r="A70" s="30"/>
      <c r="B70" s="28" t="s">
        <v>1268</v>
      </c>
      <c r="C70" s="286">
        <f>C69+1</f>
        <v>156</v>
      </c>
      <c r="D70" s="1042">
        <v>31065</v>
      </c>
      <c r="E70" s="286">
        <f>E69+1</f>
        <v>171</v>
      </c>
      <c r="F70" s="1575"/>
      <c r="G70" s="1133">
        <f>G69+1</f>
        <v>186</v>
      </c>
      <c r="H70" s="1575">
        <f>D70+F70</f>
        <v>31065</v>
      </c>
      <c r="I70" s="1133">
        <f>I69+1</f>
        <v>201</v>
      </c>
      <c r="J70" s="1575"/>
      <c r="K70" s="306">
        <f>K69+1</f>
        <v>216</v>
      </c>
      <c r="L70" s="1575">
        <f>H70-J70</f>
        <v>31065</v>
      </c>
      <c r="M70" s="1129">
        <f>M69+1</f>
        <v>231</v>
      </c>
      <c r="N70" s="1042"/>
      <c r="O70" s="1"/>
      <c r="P70" s="1131"/>
      <c r="Q70" s="1"/>
      <c r="R70" s="1"/>
      <c r="S70" s="1"/>
      <c r="T70" s="1"/>
    </row>
    <row r="71" spans="1:20" s="206" customFormat="1" ht="12" customHeight="1">
      <c r="A71" s="30"/>
      <c r="B71" s="28" t="s">
        <v>711</v>
      </c>
      <c r="C71" s="286">
        <f>C70+1</f>
        <v>157</v>
      </c>
      <c r="D71" s="1042">
        <v>716808</v>
      </c>
      <c r="E71" s="286">
        <f>E70+1</f>
        <v>172</v>
      </c>
      <c r="F71" s="1575"/>
      <c r="G71" s="1128">
        <f>G70+1</f>
        <v>187</v>
      </c>
      <c r="H71" s="1575">
        <f>D71+F71</f>
        <v>716808</v>
      </c>
      <c r="I71" s="1128">
        <f>I70+1</f>
        <v>202</v>
      </c>
      <c r="J71" s="1575"/>
      <c r="K71" s="306">
        <f>K70+1</f>
        <v>217</v>
      </c>
      <c r="L71" s="1575">
        <f>H71-J71</f>
        <v>716808</v>
      </c>
      <c r="M71" s="1129">
        <f>M70+1</f>
        <v>232</v>
      </c>
      <c r="N71" s="1042"/>
      <c r="O71" s="1"/>
      <c r="P71" s="1131"/>
      <c r="Q71" s="1"/>
      <c r="R71" s="1"/>
      <c r="S71" s="1"/>
      <c r="T71" s="1"/>
    </row>
    <row r="72" spans="2:20" s="206" customFormat="1" ht="12" customHeight="1">
      <c r="B72" s="52" t="s">
        <v>680</v>
      </c>
      <c r="C72" s="285">
        <f>C71+1</f>
        <v>158</v>
      </c>
      <c r="D72" s="1576">
        <v>204221</v>
      </c>
      <c r="E72" s="285">
        <f>E71+1</f>
        <v>173</v>
      </c>
      <c r="F72" s="1583"/>
      <c r="G72" s="285">
        <f>G71+1</f>
        <v>188</v>
      </c>
      <c r="H72" s="1583">
        <f>D72+F72</f>
        <v>204221</v>
      </c>
      <c r="I72" s="285">
        <f>I71+1</f>
        <v>203</v>
      </c>
      <c r="J72" s="1583"/>
      <c r="K72" s="285">
        <f>K71+1</f>
        <v>218</v>
      </c>
      <c r="L72" s="1583">
        <f>H72-J72</f>
        <v>204221</v>
      </c>
      <c r="M72" s="1134">
        <f>M71+1</f>
        <v>233</v>
      </c>
      <c r="N72" s="1576"/>
      <c r="O72" s="1"/>
      <c r="P72" s="1131"/>
      <c r="Q72" s="1"/>
      <c r="R72" s="1"/>
      <c r="S72" s="1"/>
      <c r="T72" s="1"/>
    </row>
    <row r="73" spans="2:20" s="206" customFormat="1" ht="12" customHeight="1">
      <c r="B73" s="28"/>
      <c r="C73" s="286"/>
      <c r="D73" s="1042"/>
      <c r="E73" s="286"/>
      <c r="F73" s="1042"/>
      <c r="G73" s="286"/>
      <c r="H73" s="1131"/>
      <c r="I73" s="286"/>
      <c r="J73" s="1042"/>
      <c r="K73" s="286"/>
      <c r="L73" s="1042"/>
      <c r="M73" s="1126"/>
      <c r="N73" s="1042"/>
      <c r="O73" s="1"/>
      <c r="P73" s="1131"/>
      <c r="Q73" s="1"/>
      <c r="R73" s="1"/>
      <c r="S73" s="1"/>
      <c r="T73" s="1"/>
    </row>
    <row r="74" spans="2:20" s="206" customFormat="1" ht="12" customHeight="1">
      <c r="B74" s="52"/>
      <c r="C74" s="285">
        <f>C72+1</f>
        <v>159</v>
      </c>
      <c r="D74" s="1576">
        <f>SUM(D69:D73)</f>
        <v>1302019</v>
      </c>
      <c r="E74" s="285">
        <f>E72+1</f>
        <v>174</v>
      </c>
      <c r="F74" s="1576">
        <f>SUM(F69:F73)</f>
        <v>22876</v>
      </c>
      <c r="G74" s="285">
        <f>G72+1</f>
        <v>189</v>
      </c>
      <c r="H74" s="1576">
        <f>SUM(H69:H73)</f>
        <v>1324895</v>
      </c>
      <c r="I74" s="285">
        <f>I72+1</f>
        <v>204</v>
      </c>
      <c r="J74" s="1576">
        <f>SUM(J69:J73)</f>
        <v>7510</v>
      </c>
      <c r="K74" s="285">
        <f>K72+1</f>
        <v>219</v>
      </c>
      <c r="L74" s="1576">
        <f>SUM(L69:L73)</f>
        <v>1317385</v>
      </c>
      <c r="M74" s="1134">
        <f>M72+1</f>
        <v>234</v>
      </c>
      <c r="N74" s="1576">
        <f>SUM(N69:N73)</f>
        <v>1412</v>
      </c>
      <c r="O74" s="1"/>
      <c r="P74" s="1131"/>
      <c r="Q74" s="1"/>
      <c r="R74" s="1"/>
      <c r="S74" s="1"/>
      <c r="T74" s="1"/>
    </row>
    <row r="75" spans="2:20" s="206" customFormat="1" ht="12" customHeight="1">
      <c r="B75" s="50" t="s">
        <v>1012</v>
      </c>
      <c r="C75" s="286"/>
      <c r="D75" s="1577"/>
      <c r="E75" s="286"/>
      <c r="F75" s="1152"/>
      <c r="G75" s="286"/>
      <c r="H75" s="1152"/>
      <c r="I75" s="286"/>
      <c r="J75" s="1131"/>
      <c r="K75" s="286"/>
      <c r="L75" s="1131"/>
      <c r="M75" s="1126"/>
      <c r="N75" s="1131"/>
      <c r="O75" s="1"/>
      <c r="P75" s="1131"/>
      <c r="Q75" s="1"/>
      <c r="R75" s="1"/>
      <c r="S75" s="1"/>
      <c r="T75" s="1"/>
    </row>
    <row r="76" spans="2:20" s="206" customFormat="1" ht="12" customHeight="1">
      <c r="B76" s="28" t="s">
        <v>712</v>
      </c>
      <c r="C76" s="286">
        <f>C74+1</f>
        <v>160</v>
      </c>
      <c r="D76" s="1577">
        <v>91982</v>
      </c>
      <c r="E76" s="286">
        <f>E74+1</f>
        <v>175</v>
      </c>
      <c r="F76" s="1577">
        <v>241005</v>
      </c>
      <c r="G76" s="286">
        <f>G74+1</f>
        <v>190</v>
      </c>
      <c r="H76" s="1584">
        <f>D76+F76</f>
        <v>332987</v>
      </c>
      <c r="I76" s="286">
        <f>I74+1</f>
        <v>205</v>
      </c>
      <c r="J76" s="1042">
        <v>11327</v>
      </c>
      <c r="K76" s="286">
        <f>K74+1</f>
        <v>220</v>
      </c>
      <c r="L76" s="1575">
        <f>H76-J76</f>
        <v>321660</v>
      </c>
      <c r="M76" s="1126">
        <f>M74+1</f>
        <v>235</v>
      </c>
      <c r="N76" s="1042">
        <v>40302</v>
      </c>
      <c r="O76" s="1"/>
      <c r="P76" s="1131"/>
      <c r="Q76" s="1"/>
      <c r="R76" s="1"/>
      <c r="S76" s="1"/>
      <c r="T76" s="1"/>
    </row>
    <row r="77" spans="2:20" s="206" customFormat="1" ht="12" customHeight="1">
      <c r="B77" s="28" t="s">
        <v>713</v>
      </c>
      <c r="C77" s="286"/>
      <c r="D77" s="1042"/>
      <c r="E77" s="286"/>
      <c r="F77" s="1131"/>
      <c r="G77" s="286"/>
      <c r="H77" s="1042"/>
      <c r="I77" s="286"/>
      <c r="J77" s="1042"/>
      <c r="K77" s="286"/>
      <c r="L77" s="1042"/>
      <c r="M77" s="1126"/>
      <c r="N77" s="1042"/>
      <c r="O77" s="1"/>
      <c r="P77" s="1131"/>
      <c r="Q77" s="1"/>
      <c r="R77" s="1"/>
      <c r="S77" s="1"/>
      <c r="T77" s="1"/>
    </row>
    <row r="78" spans="2:20" s="206" customFormat="1" ht="12" customHeight="1">
      <c r="B78" s="28" t="s">
        <v>714</v>
      </c>
      <c r="C78" s="286">
        <f>C76+1</f>
        <v>161</v>
      </c>
      <c r="D78" s="1042"/>
      <c r="E78" s="286">
        <f>E76+1</f>
        <v>176</v>
      </c>
      <c r="F78" s="1131"/>
      <c r="G78" s="286">
        <f>G76+1</f>
        <v>191</v>
      </c>
      <c r="H78" s="1042"/>
      <c r="I78" s="286">
        <f>I76+1</f>
        <v>206</v>
      </c>
      <c r="J78" s="1042"/>
      <c r="K78" s="286">
        <f>K76+1</f>
        <v>221</v>
      </c>
      <c r="L78" s="1042"/>
      <c r="M78" s="1126">
        <f>M76+1</f>
        <v>236</v>
      </c>
      <c r="N78" s="1042"/>
      <c r="O78" s="1"/>
      <c r="P78" s="1131"/>
      <c r="Q78" s="1"/>
      <c r="R78" s="1"/>
      <c r="S78" s="1"/>
      <c r="T78" s="1"/>
    </row>
    <row r="79" spans="2:20" s="206" customFormat="1" ht="12" customHeight="1">
      <c r="B79" s="52" t="s">
        <v>942</v>
      </c>
      <c r="C79" s="285">
        <f>C78+1</f>
        <v>162</v>
      </c>
      <c r="D79" s="1576">
        <v>53664</v>
      </c>
      <c r="E79" s="285">
        <f>E78+1</f>
        <v>177</v>
      </c>
      <c r="F79" s="1349"/>
      <c r="G79" s="285">
        <f>G78+1</f>
        <v>192</v>
      </c>
      <c r="H79" s="1583">
        <f>D79+F79</f>
        <v>53664</v>
      </c>
      <c r="I79" s="285">
        <f>I78+1</f>
        <v>207</v>
      </c>
      <c r="J79" s="1576"/>
      <c r="K79" s="285">
        <f>K78+1</f>
        <v>222</v>
      </c>
      <c r="L79" s="1583">
        <f>H79-J79</f>
        <v>53664</v>
      </c>
      <c r="M79" s="1134">
        <f>M78+1</f>
        <v>237</v>
      </c>
      <c r="N79" s="1576"/>
      <c r="O79" s="1"/>
      <c r="P79" s="1131"/>
      <c r="Q79" s="1"/>
      <c r="R79" s="1"/>
      <c r="S79" s="1"/>
      <c r="T79" s="1"/>
    </row>
    <row r="80" spans="2:20" s="206" customFormat="1" ht="12" customHeight="1">
      <c r="B80" s="28"/>
      <c r="C80" s="286"/>
      <c r="D80" s="1042"/>
      <c r="E80" s="286"/>
      <c r="F80" s="1131"/>
      <c r="G80" s="286"/>
      <c r="H80" s="1042"/>
      <c r="I80" s="286"/>
      <c r="J80" s="1042"/>
      <c r="K80" s="286"/>
      <c r="L80" s="1042"/>
      <c r="M80" s="1126"/>
      <c r="N80" s="1042"/>
      <c r="O80" s="1"/>
      <c r="P80" s="1131"/>
      <c r="Q80" s="1"/>
      <c r="R80" s="1"/>
      <c r="S80" s="1"/>
      <c r="T80" s="1"/>
    </row>
    <row r="81" spans="2:20" s="206" customFormat="1" ht="12" customHeight="1">
      <c r="B81" s="52"/>
      <c r="C81" s="285">
        <f>C79+1</f>
        <v>163</v>
      </c>
      <c r="D81" s="1576">
        <f>SUM(D76:D80)</f>
        <v>145646</v>
      </c>
      <c r="E81" s="285">
        <f>E79+1</f>
        <v>178</v>
      </c>
      <c r="F81" s="1576">
        <f>SUM(F76:F80)</f>
        <v>241005</v>
      </c>
      <c r="G81" s="285">
        <f>G79+1</f>
        <v>193</v>
      </c>
      <c r="H81" s="1576">
        <f>SUM(H76:H80)</f>
        <v>386651</v>
      </c>
      <c r="I81" s="285">
        <f>I79+1</f>
        <v>208</v>
      </c>
      <c r="J81" s="1576">
        <f>SUM(J76:J80)</f>
        <v>11327</v>
      </c>
      <c r="K81" s="285">
        <f>K79+1</f>
        <v>223</v>
      </c>
      <c r="L81" s="1576">
        <f>SUM(L76:L80)</f>
        <v>375324</v>
      </c>
      <c r="M81" s="1134">
        <f>M79+1</f>
        <v>238</v>
      </c>
      <c r="N81" s="1576">
        <f>SUM(N76:N80)</f>
        <v>40302</v>
      </c>
      <c r="O81" s="1"/>
      <c r="P81" s="1131"/>
      <c r="Q81" s="1"/>
      <c r="R81" s="1"/>
      <c r="S81" s="1"/>
      <c r="T81" s="1"/>
    </row>
    <row r="82" spans="2:20" s="206" customFormat="1" ht="12" customHeight="1">
      <c r="B82" s="28"/>
      <c r="C82" s="286"/>
      <c r="D82" s="1042"/>
      <c r="E82" s="286"/>
      <c r="F82" s="1131"/>
      <c r="G82" s="286"/>
      <c r="H82" s="1131"/>
      <c r="I82" s="286"/>
      <c r="J82" s="1131"/>
      <c r="K82" s="286"/>
      <c r="L82" s="1131"/>
      <c r="M82" s="1126"/>
      <c r="N82" s="1131"/>
      <c r="O82" s="1"/>
      <c r="P82" s="1131"/>
      <c r="Q82" s="1"/>
      <c r="R82" s="1"/>
      <c r="S82" s="1"/>
      <c r="T82" s="1"/>
    </row>
    <row r="83" spans="2:20" s="206" customFormat="1" ht="13.5" customHeight="1">
      <c r="B83" s="44" t="s">
        <v>1013</v>
      </c>
      <c r="C83" s="285">
        <f>C81+1</f>
        <v>164</v>
      </c>
      <c r="D83" s="1576"/>
      <c r="E83" s="285">
        <f>E81+1</f>
        <v>179</v>
      </c>
      <c r="F83" s="1349"/>
      <c r="G83" s="285">
        <f>G81+1</f>
        <v>194</v>
      </c>
      <c r="H83" s="1349"/>
      <c r="I83" s="285">
        <f>I81+1</f>
        <v>209</v>
      </c>
      <c r="J83" s="1349"/>
      <c r="K83" s="285">
        <f>K81+1</f>
        <v>224</v>
      </c>
      <c r="L83" s="1349"/>
      <c r="M83" s="1134">
        <f>M81+1</f>
        <v>239</v>
      </c>
      <c r="N83" s="1349"/>
      <c r="O83" s="1"/>
      <c r="P83" s="1131"/>
      <c r="Q83" s="1"/>
      <c r="R83" s="1"/>
      <c r="S83" s="1"/>
      <c r="T83" s="1"/>
    </row>
    <row r="84" spans="2:20" s="206" customFormat="1" ht="27.75" customHeight="1" thickBot="1">
      <c r="B84" s="57"/>
      <c r="C84" s="1356">
        <f>C83+1</f>
        <v>165</v>
      </c>
      <c r="D84" s="1588">
        <f>D13+D20+D29+D45+D66+D74+D81+D83</f>
        <v>5616113</v>
      </c>
      <c r="E84" s="1356">
        <f>E83+1</f>
        <v>180</v>
      </c>
      <c r="F84" s="1588">
        <f>F13+F20+F29+F45+F66+F74+F81+F83</f>
        <v>690894</v>
      </c>
      <c r="G84" s="1356">
        <f>G83+1</f>
        <v>195</v>
      </c>
      <c r="H84" s="1588">
        <f>H13+H20+H29+H45+H66+H74+H81+H83</f>
        <v>6307007</v>
      </c>
      <c r="I84" s="1356">
        <f>I83+1</f>
        <v>210</v>
      </c>
      <c r="J84" s="1588">
        <f>J13+J20+J29+J45+J66+J74+J81+J83</f>
        <v>1326245</v>
      </c>
      <c r="K84" s="1356">
        <f>K83+1</f>
        <v>225</v>
      </c>
      <c r="L84" s="1588">
        <f>L13+L20+L29+L45+L66+L74+L81+L83</f>
        <v>4980762</v>
      </c>
      <c r="M84" s="1372">
        <f>M83+1</f>
        <v>240</v>
      </c>
      <c r="N84" s="1588">
        <f>N13+N20+N29+N45+N66+N74+N81+N83</f>
        <v>391411</v>
      </c>
      <c r="O84" s="1"/>
      <c r="P84" s="1131"/>
      <c r="Q84" s="1"/>
      <c r="R84" s="1"/>
      <c r="S84" s="1"/>
      <c r="T84" s="1"/>
    </row>
    <row r="85" spans="1:16" ht="14.25" customHeight="1">
      <c r="A85" s="1098"/>
      <c r="B85" s="714"/>
      <c r="C85" s="523"/>
      <c r="D85" s="1"/>
      <c r="E85" s="1"/>
      <c r="F85" s="1"/>
      <c r="G85" s="1"/>
      <c r="H85" s="1"/>
      <c r="I85" s="1"/>
      <c r="J85" s="1"/>
      <c r="K85" s="1"/>
      <c r="L85" s="1"/>
      <c r="M85" s="1"/>
      <c r="P85" s="18"/>
    </row>
    <row r="86" spans="1:16" ht="12.75">
      <c r="A86" s="1098"/>
      <c r="B86" s="1098"/>
      <c r="C86" s="36"/>
      <c r="D86" s="1060"/>
      <c r="E86" s="1115"/>
      <c r="F86" s="1060"/>
      <c r="G86" s="1115"/>
      <c r="H86" s="1060"/>
      <c r="I86" s="1115"/>
      <c r="J86" s="1060"/>
      <c r="K86" s="1115"/>
      <c r="L86" s="1060"/>
      <c r="M86" s="1060"/>
      <c r="N86" s="1060"/>
      <c r="P86" s="18"/>
    </row>
    <row r="87" spans="1:16" ht="12.75">
      <c r="A87" s="1135"/>
      <c r="B87" s="1136"/>
      <c r="D87" s="1"/>
      <c r="E87" s="1"/>
      <c r="F87" s="1"/>
      <c r="G87" s="1"/>
      <c r="H87" s="1"/>
      <c r="I87" s="1"/>
      <c r="P87" s="18"/>
    </row>
    <row r="88" spans="4:16" ht="12.75">
      <c r="D88" s="1"/>
      <c r="E88" s="1"/>
      <c r="F88" s="1"/>
      <c r="G88" s="1"/>
      <c r="H88" s="1"/>
      <c r="I88" s="1"/>
      <c r="P88" s="18"/>
    </row>
    <row r="89" spans="2:16" ht="12.75">
      <c r="B89" s="1"/>
      <c r="D89" s="1"/>
      <c r="E89" s="1"/>
      <c r="F89" s="1"/>
      <c r="G89" s="1"/>
      <c r="H89" s="1"/>
      <c r="I89" s="1"/>
      <c r="P89" s="18"/>
    </row>
    <row r="90" spans="2:16" ht="12.75">
      <c r="B90" s="1044"/>
      <c r="C90" s="1044"/>
      <c r="D90" s="192"/>
      <c r="F90" s="455"/>
      <c r="H90" s="455"/>
      <c r="I90" s="1028"/>
      <c r="J90" s="455"/>
      <c r="K90" s="455"/>
      <c r="L90" s="455"/>
      <c r="M90" s="455"/>
      <c r="P90" s="18"/>
    </row>
    <row r="91" spans="2:13" ht="12.75">
      <c r="B91" s="1044"/>
      <c r="C91" s="1044"/>
      <c r="D91" s="192"/>
      <c r="F91" s="455"/>
      <c r="H91" s="455"/>
      <c r="I91" s="1028"/>
      <c r="J91" s="455"/>
      <c r="K91" s="455"/>
      <c r="L91" s="455"/>
      <c r="M91" s="455"/>
    </row>
    <row r="92" spans="2:13" ht="12.75">
      <c r="B92" s="1137"/>
      <c r="C92" s="1044"/>
      <c r="D92" s="192"/>
      <c r="F92" s="455"/>
      <c r="H92" s="455"/>
      <c r="I92" s="1028"/>
      <c r="J92" s="455"/>
      <c r="K92" s="455"/>
      <c r="L92" s="455"/>
      <c r="M92" s="455"/>
    </row>
    <row r="93" spans="2:13" ht="12.75">
      <c r="B93" s="1137"/>
      <c r="C93" s="1044"/>
      <c r="D93" s="192"/>
      <c r="F93" s="455"/>
      <c r="H93" s="455" t="s">
        <v>479</v>
      </c>
      <c r="I93" s="1028"/>
      <c r="J93" s="455"/>
      <c r="K93" s="455"/>
      <c r="L93" s="455"/>
      <c r="M93" s="455"/>
    </row>
    <row r="94" spans="2:13" ht="12.75">
      <c r="B94" s="1"/>
      <c r="C94" s="1044"/>
      <c r="D94" s="192"/>
      <c r="F94" s="455"/>
      <c r="H94" s="455"/>
      <c r="I94" s="1028"/>
      <c r="J94" s="455"/>
      <c r="K94" s="455"/>
      <c r="L94" s="455"/>
      <c r="M94" s="455"/>
    </row>
    <row r="95" spans="2:32" ht="12.75">
      <c r="B95" s="1044"/>
      <c r="C95" s="1044"/>
      <c r="D95" s="455"/>
      <c r="E95" s="18"/>
      <c r="F95" s="455"/>
      <c r="G95" s="1028"/>
      <c r="H95" s="455"/>
      <c r="I95" s="1028"/>
      <c r="J95" s="455"/>
      <c r="K95" s="455"/>
      <c r="L95" s="455"/>
      <c r="M95" s="455"/>
      <c r="U95" s="18"/>
      <c r="V95" s="18"/>
      <c r="W95" s="18"/>
      <c r="X95" s="18"/>
      <c r="Y95" s="18"/>
      <c r="Z95" s="18"/>
      <c r="AA95" s="18"/>
      <c r="AB95" s="18"/>
      <c r="AC95" s="18"/>
      <c r="AD95" s="18"/>
      <c r="AE95" s="18"/>
      <c r="AF95" s="18"/>
    </row>
    <row r="96" spans="2:13" ht="12.75">
      <c r="B96" s="1044"/>
      <c r="C96" s="1044"/>
      <c r="D96" s="192"/>
      <c r="F96" s="455"/>
      <c r="H96" s="455"/>
      <c r="I96" s="1028"/>
      <c r="J96" s="455"/>
      <c r="K96" s="455"/>
      <c r="L96" s="455"/>
      <c r="M96" s="455"/>
    </row>
    <row r="97" spans="2:13" ht="12.75">
      <c r="B97" s="1044"/>
      <c r="C97" s="1044"/>
      <c r="D97" s="455"/>
      <c r="E97" s="192"/>
      <c r="F97" s="455"/>
      <c r="G97" s="192"/>
      <c r="H97" s="455"/>
      <c r="I97" s="455"/>
      <c r="J97" s="455"/>
      <c r="K97" s="455"/>
      <c r="L97" s="455"/>
      <c r="M97" s="455"/>
    </row>
    <row r="98" spans="2:13" ht="12.75">
      <c r="B98" s="1044"/>
      <c r="C98" s="1044"/>
      <c r="D98" s="192"/>
      <c r="F98" s="455"/>
      <c r="H98" s="455"/>
      <c r="I98" s="1028"/>
      <c r="J98" s="455"/>
      <c r="K98" s="455"/>
      <c r="L98" s="455"/>
      <c r="M98" s="455"/>
    </row>
    <row r="99" spans="2:13" ht="12.75">
      <c r="B99" s="1"/>
      <c r="C99" s="1044"/>
      <c r="D99" s="455"/>
      <c r="E99" s="192"/>
      <c r="F99" s="455"/>
      <c r="G99" s="192"/>
      <c r="H99" s="455"/>
      <c r="I99" s="455"/>
      <c r="J99" s="455"/>
      <c r="K99" s="455"/>
      <c r="L99" s="455"/>
      <c r="M99" s="455"/>
    </row>
    <row r="100" spans="2:13" ht="12.75">
      <c r="B100" s="1044"/>
      <c r="C100" s="1044"/>
      <c r="D100" s="455"/>
      <c r="E100" s="1028"/>
      <c r="F100" s="455"/>
      <c r="G100" s="1028"/>
      <c r="H100" s="455"/>
      <c r="I100" s="1028"/>
      <c r="J100" s="455"/>
      <c r="K100" s="455"/>
      <c r="L100" s="455"/>
      <c r="M100" s="455"/>
    </row>
    <row r="101" spans="4:8" ht="12.75">
      <c r="D101" s="192"/>
      <c r="F101" s="192"/>
      <c r="H101" s="192"/>
    </row>
    <row r="102" spans="4:8" ht="12.75">
      <c r="D102" s="192"/>
      <c r="F102" s="192"/>
      <c r="H102" s="192"/>
    </row>
  </sheetData>
  <sheetProtection/>
  <mergeCells count="3">
    <mergeCell ref="B1:N1"/>
    <mergeCell ref="A1:A3"/>
    <mergeCell ref="A52:A54"/>
  </mergeCells>
  <printOptions/>
  <pageMargins left="0.3937007874015748" right="0.3937007874015748" top="0.5905511811023623" bottom="0.3937007874015748" header="0.3937007874015748" footer="0.3937007874015748"/>
  <pageSetup horizontalDpi="600" verticalDpi="600" orientation="landscape" scale="90" r:id="rId1"/>
  <headerFooter alignWithMargins="0">
    <oddHeader>&amp;L&amp;9Organisme ________________________________________&amp;R&amp;9Code géographique ____________</oddHeader>
    <oddFooter>&amp;R
</oddFooter>
  </headerFooter>
</worksheet>
</file>

<file path=xl/worksheets/sheet52.xml><?xml version="1.0" encoding="utf-8"?>
<worksheet xmlns="http://schemas.openxmlformats.org/spreadsheetml/2006/main" xmlns:r="http://schemas.openxmlformats.org/officeDocument/2006/relationships">
  <sheetPr codeName="Feuil81"/>
  <dimension ref="A2:G24"/>
  <sheetViews>
    <sheetView showZeros="0" zoomScaleSheetLayoutView="100" zoomScalePageLayoutView="0" workbookViewId="0" topLeftCell="A1">
      <selection activeCell="C17" sqref="C17"/>
    </sheetView>
  </sheetViews>
  <sheetFormatPr defaultColWidth="11.421875" defaultRowHeight="12.75"/>
  <cols>
    <col min="1" max="1" width="47.28125" style="1" customWidth="1"/>
    <col min="2" max="2" width="2.7109375" style="310" customWidth="1"/>
    <col min="3" max="3" width="15.7109375" style="1" customWidth="1"/>
    <col min="4" max="4" width="2.7109375" style="1" customWidth="1"/>
    <col min="5" max="5" width="15.7109375" style="1" customWidth="1"/>
    <col min="6" max="6" width="12.7109375" style="1" customWidth="1"/>
    <col min="7" max="16384" width="11.421875" style="1" customWidth="1"/>
  </cols>
  <sheetData>
    <row r="1" ht="12.75" customHeight="1"/>
    <row r="2" spans="1:5" ht="12.75">
      <c r="A2" s="62"/>
      <c r="B2" s="548"/>
      <c r="E2" s="1138"/>
    </row>
    <row r="3" spans="1:6" s="509" customFormat="1" ht="12.75" customHeight="1">
      <c r="A3" s="1724" t="s">
        <v>632</v>
      </c>
      <c r="B3" s="1724"/>
      <c r="C3" s="1724"/>
      <c r="D3" s="1724"/>
      <c r="E3" s="1724"/>
      <c r="F3" s="61"/>
    </row>
    <row r="4" spans="1:6" s="509" customFormat="1" ht="12.75" customHeight="1">
      <c r="A4" s="1724" t="s">
        <v>1047</v>
      </c>
      <c r="B4" s="1724"/>
      <c r="C4" s="1724"/>
      <c r="D4" s="1724"/>
      <c r="E4" s="1724"/>
      <c r="F4" s="1"/>
    </row>
    <row r="5" spans="1:6" s="509" customFormat="1" ht="12.75" customHeight="1">
      <c r="A5" s="61"/>
      <c r="B5" s="61"/>
      <c r="C5" s="61"/>
      <c r="D5" s="61"/>
      <c r="E5" s="61"/>
      <c r="F5" s="1"/>
    </row>
    <row r="6" spans="1:6" s="509" customFormat="1" ht="12.75" customHeight="1">
      <c r="A6" s="1139"/>
      <c r="B6" s="61"/>
      <c r="C6" s="559"/>
      <c r="D6" s="559"/>
      <c r="E6" s="559"/>
      <c r="F6" s="1"/>
    </row>
    <row r="7" spans="1:7" s="18" customFormat="1" ht="12.75" customHeight="1" thickBot="1">
      <c r="A7" s="1140"/>
      <c r="B7" s="643"/>
      <c r="C7" s="1053">
        <v>2009</v>
      </c>
      <c r="D7" s="1110"/>
      <c r="E7" s="1141">
        <v>2008</v>
      </c>
      <c r="F7" s="48"/>
      <c r="G7" s="48"/>
    </row>
    <row r="8" spans="1:7" s="18" customFormat="1" ht="12.75" customHeight="1">
      <c r="A8" s="1026"/>
      <c r="B8" s="61"/>
      <c r="C8" s="319"/>
      <c r="D8" s="202"/>
      <c r="E8" s="1142"/>
      <c r="F8" s="48"/>
      <c r="G8" s="48"/>
    </row>
    <row r="9" spans="1:7" s="18" customFormat="1" ht="12.75" customHeight="1">
      <c r="A9" s="206"/>
      <c r="B9" s="36"/>
      <c r="C9" s="319"/>
      <c r="D9" s="702"/>
      <c r="E9" s="1143"/>
      <c r="F9" s="48"/>
      <c r="G9" s="48"/>
    </row>
    <row r="10" spans="1:7" s="18" customFormat="1" ht="12.75">
      <c r="A10" s="150" t="s">
        <v>1116</v>
      </c>
      <c r="B10" s="42">
        <v>1</v>
      </c>
      <c r="C10" s="117"/>
      <c r="D10" s="1144"/>
      <c r="E10" s="117"/>
      <c r="F10" s="1145"/>
      <c r="G10" s="48"/>
    </row>
    <row r="11" spans="1:7" s="18" customFormat="1" ht="12.75">
      <c r="A11" s="150"/>
      <c r="B11" s="42"/>
      <c r="C11" s="117"/>
      <c r="D11" s="1144"/>
      <c r="E11" s="117"/>
      <c r="F11" s="1145"/>
      <c r="G11" s="48"/>
    </row>
    <row r="12" spans="1:7" s="18" customFormat="1" ht="12.75">
      <c r="A12" s="150"/>
      <c r="B12" s="42"/>
      <c r="C12" s="117"/>
      <c r="D12" s="1144"/>
      <c r="E12" s="117"/>
      <c r="F12" s="1145"/>
      <c r="G12" s="48"/>
    </row>
    <row r="13" spans="1:7" s="18" customFormat="1" ht="12.75">
      <c r="A13" s="150" t="s">
        <v>482</v>
      </c>
      <c r="B13" s="42">
        <f>B10+1</f>
        <v>2</v>
      </c>
      <c r="C13" s="117"/>
      <c r="D13" s="1144"/>
      <c r="E13" s="117"/>
      <c r="F13" s="1145"/>
      <c r="G13" s="48"/>
    </row>
    <row r="14" spans="1:7" s="18" customFormat="1" ht="12.75">
      <c r="A14" s="150"/>
      <c r="B14" s="42"/>
      <c r="C14" s="117"/>
      <c r="D14" s="1144"/>
      <c r="E14" s="117"/>
      <c r="F14" s="1145"/>
      <c r="G14" s="48"/>
    </row>
    <row r="15" spans="1:6" ht="12.75" customHeight="1">
      <c r="A15" s="1146"/>
      <c r="B15" s="36"/>
      <c r="C15" s="117"/>
      <c r="D15" s="152"/>
      <c r="E15" s="790"/>
      <c r="F15" s="402"/>
    </row>
    <row r="16" spans="1:6" ht="12.75">
      <c r="A16" s="50" t="s">
        <v>1185</v>
      </c>
      <c r="B16" s="36">
        <f>B13+1</f>
        <v>3</v>
      </c>
      <c r="C16" s="117">
        <f>1035746-3790</f>
        <v>1031956</v>
      </c>
      <c r="D16" s="152"/>
      <c r="E16" s="790"/>
      <c r="F16" s="402"/>
    </row>
    <row r="17" spans="1:6" ht="12.75">
      <c r="A17" s="50"/>
      <c r="B17" s="36"/>
      <c r="C17" s="117"/>
      <c r="D17" s="152"/>
      <c r="E17" s="790"/>
      <c r="F17" s="402"/>
    </row>
    <row r="18" spans="1:6" ht="12.75" customHeight="1">
      <c r="A18" s="1146"/>
      <c r="B18" s="36"/>
      <c r="C18" s="117"/>
      <c r="D18" s="152"/>
      <c r="E18" s="790"/>
      <c r="F18" s="402"/>
    </row>
    <row r="19" spans="1:5" ht="12.75">
      <c r="A19" s="4" t="s">
        <v>239</v>
      </c>
      <c r="B19" s="36">
        <f>B16+1</f>
        <v>4</v>
      </c>
      <c r="C19" s="228">
        <v>5235</v>
      </c>
      <c r="D19" s="1027"/>
      <c r="E19" s="790"/>
    </row>
    <row r="20" spans="1:5" ht="12.75">
      <c r="A20" s="30"/>
      <c r="B20" s="36"/>
      <c r="C20" s="228"/>
      <c r="D20" s="1027"/>
      <c r="E20" s="790"/>
    </row>
    <row r="21" spans="1:5" ht="12.75" customHeight="1">
      <c r="A21" s="1146"/>
      <c r="B21" s="36"/>
      <c r="C21" s="228"/>
      <c r="D21" s="1027"/>
      <c r="E21" s="790"/>
    </row>
    <row r="22" spans="1:5" ht="12.75">
      <c r="A22" s="44" t="s">
        <v>680</v>
      </c>
      <c r="B22" s="477">
        <f>B19+1</f>
        <v>5</v>
      </c>
      <c r="C22" s="116"/>
      <c r="D22" s="1147"/>
      <c r="E22" s="807"/>
    </row>
    <row r="23" spans="1:6" ht="12.75">
      <c r="A23" s="28"/>
      <c r="B23" s="36"/>
      <c r="C23" s="117"/>
      <c r="D23" s="152"/>
      <c r="E23" s="790"/>
      <c r="F23" s="1028"/>
    </row>
    <row r="24" spans="1:5" ht="13.5" customHeight="1" thickBot="1">
      <c r="A24" s="331"/>
      <c r="B24" s="408">
        <f>B22+1</f>
        <v>6</v>
      </c>
      <c r="C24" s="430">
        <f>SUM(C10:C23)</f>
        <v>1037191</v>
      </c>
      <c r="D24" s="440"/>
      <c r="E24" s="430"/>
    </row>
  </sheetData>
  <sheetProtection/>
  <mergeCells count="2">
    <mergeCell ref="A3:E3"/>
    <mergeCell ref="A4:E4"/>
  </mergeCells>
  <printOptions/>
  <pageMargins left="0.3937007874015748" right="0.3937007874015748" top="0.5905511811023623" bottom="0.3937007874015748" header="0.5905511811023623" footer="0.3937007874015748"/>
  <pageSetup horizontalDpi="600" verticalDpi="600" orientation="portrait" r:id="rId1"/>
  <headerFooter alignWithMargins="0">
    <oddHeader>&amp;L&amp;9Organisme ________________________________________&amp;R&amp;9Code géographique ____________</oddHeader>
    <oddFooter>&amp;LS45</oddFooter>
  </headerFooter>
</worksheet>
</file>

<file path=xl/worksheets/sheet53.xml><?xml version="1.0" encoding="utf-8"?>
<worksheet xmlns="http://schemas.openxmlformats.org/spreadsheetml/2006/main" xmlns:r="http://schemas.openxmlformats.org/officeDocument/2006/relationships">
  <sheetPr codeName="Feuil44"/>
  <dimension ref="B3:I56"/>
  <sheetViews>
    <sheetView zoomScalePageLayoutView="0" workbookViewId="0" topLeftCell="A16">
      <selection activeCell="J43" sqref="J43"/>
    </sheetView>
  </sheetViews>
  <sheetFormatPr defaultColWidth="11.421875" defaultRowHeight="12.75" customHeight="1"/>
  <cols>
    <col min="1" max="1" width="1.7109375" style="1" customWidth="1"/>
    <col min="2" max="2" width="45.7109375" style="1" customWidth="1"/>
    <col min="3" max="3" width="2.7109375" style="310" customWidth="1"/>
    <col min="4" max="4" width="1.28515625" style="1" customWidth="1"/>
    <col min="5" max="5" width="15.7109375" style="27" customWidth="1"/>
    <col min="6" max="6" width="1.28515625" style="27" customWidth="1"/>
    <col min="7" max="7" width="1.28515625" style="1" customWidth="1"/>
    <col min="8" max="8" width="15.7109375" style="27" customWidth="1"/>
    <col min="9" max="9" width="1.28515625" style="1" customWidth="1"/>
    <col min="10" max="16384" width="11.421875" style="1" customWidth="1"/>
  </cols>
  <sheetData>
    <row r="3" spans="2:9" ht="12.75" customHeight="1">
      <c r="B3" s="1724" t="s">
        <v>17</v>
      </c>
      <c r="C3" s="1724"/>
      <c r="D3" s="1724"/>
      <c r="E3" s="1724"/>
      <c r="F3" s="1724"/>
      <c r="G3" s="1724"/>
      <c r="H3" s="1724"/>
      <c r="I3" s="1724"/>
    </row>
    <row r="4" spans="2:9" ht="12.75" customHeight="1">
      <c r="B4" s="1723" t="s">
        <v>1047</v>
      </c>
      <c r="C4" s="1723"/>
      <c r="D4" s="1723"/>
      <c r="E4" s="1723"/>
      <c r="F4" s="1723"/>
      <c r="G4" s="1723"/>
      <c r="H4" s="1723"/>
      <c r="I4" s="1723"/>
    </row>
    <row r="5" spans="2:8" ht="12.75" customHeight="1">
      <c r="B5" s="150"/>
      <c r="C5" s="311"/>
      <c r="D5" s="213"/>
      <c r="E5" s="214"/>
      <c r="F5" s="214"/>
      <c r="G5" s="73"/>
      <c r="H5" s="215"/>
    </row>
    <row r="6" spans="2:9" ht="12.75" customHeight="1" thickBot="1">
      <c r="B6" s="207"/>
      <c r="C6" s="74"/>
      <c r="D6" s="75"/>
      <c r="E6" s="76" t="s">
        <v>1048</v>
      </c>
      <c r="F6" s="76"/>
      <c r="G6" s="75"/>
      <c r="H6" s="216" t="s">
        <v>1049</v>
      </c>
      <c r="I6" s="14"/>
    </row>
    <row r="7" spans="2:8" ht="12.75" customHeight="1">
      <c r="B7" s="7"/>
      <c r="C7" s="190"/>
      <c r="D7" s="78"/>
      <c r="E7" s="191"/>
      <c r="F7" s="191"/>
      <c r="G7" s="78"/>
      <c r="H7" s="217"/>
    </row>
    <row r="8" spans="2:8" ht="12.75" customHeight="1">
      <c r="B8" s="7" t="s">
        <v>1046</v>
      </c>
      <c r="C8" s="190"/>
      <c r="D8" s="78"/>
      <c r="E8" s="191"/>
      <c r="F8" s="191"/>
      <c r="G8" s="78"/>
      <c r="H8" s="217"/>
    </row>
    <row r="9" spans="2:8" ht="12.75" customHeight="1">
      <c r="B9" s="18" t="s">
        <v>984</v>
      </c>
      <c r="C9" s="317">
        <v>1</v>
      </c>
      <c r="D9" s="218"/>
      <c r="E9" s="219">
        <v>717313</v>
      </c>
      <c r="F9" s="219"/>
      <c r="G9" s="220"/>
      <c r="H9" s="117">
        <v>787375</v>
      </c>
    </row>
    <row r="10" spans="2:8" ht="12.75" customHeight="1">
      <c r="B10" s="18" t="s">
        <v>514</v>
      </c>
      <c r="C10" s="314">
        <f>C9+1</f>
        <v>2</v>
      </c>
      <c r="D10" s="218"/>
      <c r="E10" s="219">
        <v>86161</v>
      </c>
      <c r="F10" s="219"/>
      <c r="G10" s="220"/>
      <c r="H10" s="117"/>
    </row>
    <row r="11" spans="2:9" s="4" customFormat="1" ht="12.75" customHeight="1">
      <c r="B11" s="222" t="s">
        <v>985</v>
      </c>
      <c r="C11" s="314">
        <f>C10+1</f>
        <v>3</v>
      </c>
      <c r="D11" s="234"/>
      <c r="E11" s="223">
        <f>SUM(E9:E10)</f>
        <v>803474</v>
      </c>
      <c r="F11" s="223"/>
      <c r="G11" s="224"/>
      <c r="H11" s="223">
        <f>SUM(H9:H10)</f>
        <v>787375</v>
      </c>
      <c r="I11" s="103"/>
    </row>
    <row r="12" spans="2:8" s="4" customFormat="1" ht="12.75" customHeight="1">
      <c r="B12" s="208" t="s">
        <v>240</v>
      </c>
      <c r="C12" s="317"/>
      <c r="D12" s="218"/>
      <c r="E12" s="209"/>
      <c r="F12" s="209"/>
      <c r="G12" s="210"/>
      <c r="H12" s="257"/>
    </row>
    <row r="13" spans="2:8" s="4" customFormat="1" ht="12.75" customHeight="1">
      <c r="B13" s="157" t="s">
        <v>1340</v>
      </c>
      <c r="C13" s="317"/>
      <c r="D13" s="218"/>
      <c r="E13" s="209"/>
      <c r="F13" s="209"/>
      <c r="G13" s="210"/>
      <c r="H13" s="257"/>
    </row>
    <row r="14" spans="2:8" s="4" customFormat="1" ht="12.75" customHeight="1">
      <c r="B14" s="157" t="s">
        <v>1341</v>
      </c>
      <c r="C14" s="317">
        <f>C11+1</f>
        <v>4</v>
      </c>
      <c r="D14" s="218"/>
      <c r="E14" s="209">
        <f>'S8  Ex. fonct. par org.'!$K$47</f>
        <v>819336</v>
      </c>
      <c r="F14" s="209"/>
      <c r="G14" s="210"/>
      <c r="H14" s="257">
        <f>'S8  Ex. fonct. par org.'!E47</f>
        <v>780847</v>
      </c>
    </row>
    <row r="15" spans="2:8" ht="12.75" customHeight="1">
      <c r="B15" s="28" t="s">
        <v>986</v>
      </c>
      <c r="C15" s="317"/>
      <c r="D15" s="218"/>
      <c r="E15" s="209"/>
      <c r="F15" s="209"/>
      <c r="G15" s="210"/>
      <c r="H15" s="257"/>
    </row>
    <row r="16" spans="2:9" ht="12.75" customHeight="1">
      <c r="B16" s="1" t="s">
        <v>987</v>
      </c>
      <c r="C16" s="312">
        <f>C14+1</f>
        <v>5</v>
      </c>
      <c r="D16" s="226"/>
      <c r="E16" s="86">
        <v>-72095</v>
      </c>
      <c r="F16" s="86"/>
      <c r="G16" s="227"/>
      <c r="H16" s="228">
        <v>-26725</v>
      </c>
      <c r="I16" s="27"/>
    </row>
    <row r="17" spans="2:8" ht="12.75" customHeight="1">
      <c r="B17" s="1" t="s">
        <v>988</v>
      </c>
      <c r="C17" s="312">
        <f>C16+1</f>
        <v>6</v>
      </c>
      <c r="D17" s="226"/>
      <c r="E17" s="229"/>
      <c r="F17" s="229"/>
      <c r="G17" s="230"/>
      <c r="H17" s="257">
        <v>-32372</v>
      </c>
    </row>
    <row r="18" spans="2:8" ht="12.75" customHeight="1">
      <c r="B18" s="28" t="s">
        <v>1342</v>
      </c>
      <c r="C18" s="312"/>
      <c r="D18" s="226"/>
      <c r="E18" s="86"/>
      <c r="F18" s="86"/>
      <c r="G18" s="210"/>
      <c r="H18" s="257"/>
    </row>
    <row r="19" spans="2:8" ht="12.75" customHeight="1">
      <c r="B19" s="28" t="s">
        <v>541</v>
      </c>
      <c r="C19" s="312">
        <f>C17+1</f>
        <v>7</v>
      </c>
      <c r="D19" s="226"/>
      <c r="E19" s="86">
        <v>-350000</v>
      </c>
      <c r="F19" s="86"/>
      <c r="G19" s="210"/>
      <c r="H19" s="257">
        <v>-705651</v>
      </c>
    </row>
    <row r="20" spans="2:8" ht="12.75" customHeight="1">
      <c r="B20" s="28" t="s">
        <v>251</v>
      </c>
      <c r="C20" s="317">
        <f>C19+1</f>
        <v>8</v>
      </c>
      <c r="D20" s="218"/>
      <c r="E20" s="209"/>
      <c r="F20" s="209"/>
      <c r="G20" s="210"/>
      <c r="H20" s="257"/>
    </row>
    <row r="21" spans="2:8" ht="12.75" customHeight="1">
      <c r="B21" s="28" t="s">
        <v>250</v>
      </c>
      <c r="C21" s="314">
        <f>C20+1</f>
        <v>9</v>
      </c>
      <c r="D21" s="221"/>
      <c r="E21" s="231"/>
      <c r="F21" s="231"/>
      <c r="G21" s="232"/>
      <c r="H21" s="271"/>
    </row>
    <row r="22" spans="2:9" s="18" customFormat="1" ht="12.75" customHeight="1">
      <c r="B22" s="233"/>
      <c r="C22" s="1224">
        <f>C21+1</f>
        <v>10</v>
      </c>
      <c r="D22" s="234"/>
      <c r="E22" s="223">
        <f>SUM(E14:E21)</f>
        <v>397241</v>
      </c>
      <c r="F22" s="223"/>
      <c r="G22" s="235"/>
      <c r="H22" s="246">
        <f>SUM(H14:H21)</f>
        <v>16099</v>
      </c>
      <c r="I22" s="32"/>
    </row>
    <row r="23" spans="2:9" ht="15" customHeight="1" thickBot="1">
      <c r="B23" s="57" t="s">
        <v>989</v>
      </c>
      <c r="C23" s="1225">
        <f>C22+1</f>
        <v>11</v>
      </c>
      <c r="D23" s="236"/>
      <c r="E23" s="237">
        <f>E11+E22</f>
        <v>1200715</v>
      </c>
      <c r="F23" s="237"/>
      <c r="G23" s="238"/>
      <c r="H23" s="237">
        <f>H11+H22</f>
        <v>803474</v>
      </c>
      <c r="I23" s="58"/>
    </row>
    <row r="24" spans="2:8" ht="12.75" customHeight="1">
      <c r="B24" s="50"/>
      <c r="C24" s="316"/>
      <c r="D24" s="240"/>
      <c r="E24" s="241"/>
      <c r="F24" s="241"/>
      <c r="G24" s="220"/>
      <c r="H24" s="117"/>
    </row>
    <row r="25" spans="2:8" ht="12.75" customHeight="1">
      <c r="B25" s="150" t="s">
        <v>280</v>
      </c>
      <c r="C25" s="263"/>
      <c r="D25" s="261"/>
      <c r="E25" s="190"/>
      <c r="F25" s="190"/>
      <c r="G25" s="262"/>
      <c r="H25" s="217"/>
    </row>
    <row r="26" spans="2:8" ht="12.75" customHeight="1">
      <c r="B26" s="50" t="s">
        <v>287</v>
      </c>
      <c r="C26" s="263"/>
      <c r="D26" s="263"/>
      <c r="E26" s="190"/>
      <c r="F26" s="190"/>
      <c r="G26" s="262"/>
      <c r="H26" s="217"/>
    </row>
    <row r="27" spans="2:8" ht="12.75" customHeight="1">
      <c r="B27" s="18" t="s">
        <v>984</v>
      </c>
      <c r="C27" s="264">
        <f>C23+1</f>
        <v>12</v>
      </c>
      <c r="D27" s="264"/>
      <c r="E27" s="117">
        <v>1350896</v>
      </c>
      <c r="F27" s="117"/>
      <c r="G27" s="220"/>
      <c r="H27" s="117">
        <v>575448</v>
      </c>
    </row>
    <row r="28" spans="2:8" ht="12.75" customHeight="1">
      <c r="B28" s="45" t="s">
        <v>514</v>
      </c>
      <c r="C28" s="265">
        <f>C27+1</f>
        <v>13</v>
      </c>
      <c r="D28" s="265"/>
      <c r="E28" s="116">
        <v>37764</v>
      </c>
      <c r="F28" s="116"/>
      <c r="G28" s="243"/>
      <c r="H28" s="116">
        <v>55331</v>
      </c>
    </row>
    <row r="29" spans="2:9" ht="12.75" customHeight="1">
      <c r="B29" s="222" t="s">
        <v>985</v>
      </c>
      <c r="C29" s="265">
        <f>C28+1</f>
        <v>14</v>
      </c>
      <c r="D29" s="265"/>
      <c r="E29" s="245">
        <f>SUM(E27:E28)</f>
        <v>1388660</v>
      </c>
      <c r="F29" s="245"/>
      <c r="G29" s="235"/>
      <c r="H29" s="245">
        <f>SUM(H27:H28)</f>
        <v>630779</v>
      </c>
      <c r="I29" s="32"/>
    </row>
    <row r="30" spans="2:8" ht="12.75" customHeight="1">
      <c r="B30" s="266" t="s">
        <v>240</v>
      </c>
      <c r="C30" s="267"/>
      <c r="D30" s="267"/>
      <c r="E30" s="268"/>
      <c r="F30" s="268"/>
      <c r="G30" s="230"/>
      <c r="H30" s="268"/>
    </row>
    <row r="31" spans="2:8" ht="12.75" customHeight="1">
      <c r="B31" s="18" t="s">
        <v>986</v>
      </c>
      <c r="C31" s="267"/>
      <c r="D31" s="267"/>
      <c r="E31" s="268"/>
      <c r="F31" s="268"/>
      <c r="G31" s="230"/>
      <c r="H31" s="268"/>
    </row>
    <row r="32" spans="2:8" ht="12.75" customHeight="1">
      <c r="B32" s="1" t="s">
        <v>987</v>
      </c>
      <c r="C32" s="267">
        <f>C29+1</f>
        <v>15</v>
      </c>
      <c r="D32" s="267"/>
      <c r="E32" s="268">
        <v>-939650</v>
      </c>
      <c r="F32" s="268"/>
      <c r="G32" s="230"/>
      <c r="H32" s="268">
        <v>-40239</v>
      </c>
    </row>
    <row r="33" spans="2:8" ht="12.75" customHeight="1">
      <c r="B33" s="1" t="s">
        <v>988</v>
      </c>
      <c r="C33" s="269">
        <f>C32+1</f>
        <v>16</v>
      </c>
      <c r="D33" s="269"/>
      <c r="E33" s="257">
        <v>-150000</v>
      </c>
      <c r="F33" s="257"/>
      <c r="G33" s="210"/>
      <c r="H33" s="257">
        <v>-38296</v>
      </c>
    </row>
    <row r="34" spans="2:8" ht="12.75" customHeight="1">
      <c r="B34" s="126" t="s">
        <v>964</v>
      </c>
      <c r="C34" s="270">
        <f>C33+1</f>
        <v>17</v>
      </c>
      <c r="D34" s="270"/>
      <c r="E34" s="257">
        <v>350000</v>
      </c>
      <c r="F34" s="257"/>
      <c r="G34" s="210"/>
      <c r="H34" s="257">
        <v>705651</v>
      </c>
    </row>
    <row r="35" spans="2:8" ht="12.75" customHeight="1">
      <c r="B35" s="28" t="s">
        <v>250</v>
      </c>
      <c r="C35" s="270">
        <f>C34+1</f>
        <v>18</v>
      </c>
      <c r="D35" s="270"/>
      <c r="E35" s="271">
        <v>29001</v>
      </c>
      <c r="F35" s="271"/>
      <c r="G35" s="232"/>
      <c r="H35" s="271">
        <v>130765</v>
      </c>
    </row>
    <row r="36" spans="2:9" ht="12.75" customHeight="1">
      <c r="B36" s="222"/>
      <c r="C36" s="272">
        <f>C35+1</f>
        <v>19</v>
      </c>
      <c r="D36" s="272"/>
      <c r="E36" s="246">
        <f>SUM(E32:E35)</f>
        <v>-710649</v>
      </c>
      <c r="F36" s="246"/>
      <c r="G36" s="224"/>
      <c r="H36" s="246">
        <f>SUM(H32:H35)</f>
        <v>757881</v>
      </c>
      <c r="I36" s="32"/>
    </row>
    <row r="37" spans="2:9" ht="15" customHeight="1" thickBot="1">
      <c r="B37" s="132" t="s">
        <v>989</v>
      </c>
      <c r="C37" s="273">
        <f>C36+1</f>
        <v>20</v>
      </c>
      <c r="D37" s="273"/>
      <c r="E37" s="239">
        <f>E29+E36</f>
        <v>678011</v>
      </c>
      <c r="F37" s="239"/>
      <c r="G37" s="238"/>
      <c r="H37" s="239">
        <f>H29+H36</f>
        <v>1388660</v>
      </c>
      <c r="I37" s="58"/>
    </row>
    <row r="39" ht="12.75" customHeight="1">
      <c r="B39" s="4" t="s">
        <v>1044</v>
      </c>
    </row>
    <row r="40" spans="2:9" ht="12.75" customHeight="1">
      <c r="B40" s="18" t="s">
        <v>984</v>
      </c>
      <c r="C40" s="270">
        <f>C37+1</f>
        <v>21</v>
      </c>
      <c r="D40" s="1533" t="s">
        <v>666</v>
      </c>
      <c r="E40" s="2">
        <v>121719</v>
      </c>
      <c r="F40" s="1237" t="s">
        <v>667</v>
      </c>
      <c r="G40" s="1533" t="s">
        <v>666</v>
      </c>
      <c r="H40" s="2">
        <v>124429</v>
      </c>
      <c r="I40" s="1237" t="s">
        <v>667</v>
      </c>
    </row>
    <row r="41" spans="2:8" ht="12.75" customHeight="1">
      <c r="B41" s="45" t="s">
        <v>1137</v>
      </c>
      <c r="C41" s="265">
        <f>C40+1</f>
        <v>22</v>
      </c>
      <c r="D41" s="265"/>
      <c r="E41" s="709"/>
      <c r="F41" s="709"/>
      <c r="G41" s="45"/>
      <c r="H41" s="709"/>
    </row>
    <row r="42" spans="2:9" ht="12.75" customHeight="1">
      <c r="B42" s="222" t="s">
        <v>985</v>
      </c>
      <c r="C42" s="272">
        <f>C41+1</f>
        <v>23</v>
      </c>
      <c r="D42" s="1534" t="s">
        <v>666</v>
      </c>
      <c r="E42" s="710">
        <f>SUM(E40:E41)</f>
        <v>121719</v>
      </c>
      <c r="F42" s="1535" t="s">
        <v>667</v>
      </c>
      <c r="G42" s="1534" t="s">
        <v>666</v>
      </c>
      <c r="H42" s="710">
        <f>SUM(H40:H41)</f>
        <v>124429</v>
      </c>
      <c r="I42" s="1535" t="s">
        <v>667</v>
      </c>
    </row>
    <row r="43" spans="2:8" ht="12.75" customHeight="1">
      <c r="B43" s="28" t="s">
        <v>248</v>
      </c>
      <c r="E43" s="2"/>
      <c r="F43" s="2"/>
      <c r="H43" s="2"/>
    </row>
    <row r="44" spans="2:8" ht="12.75" customHeight="1">
      <c r="B44" s="131" t="s">
        <v>233</v>
      </c>
      <c r="C44" s="282"/>
      <c r="D44" s="282"/>
      <c r="E44" s="1236"/>
      <c r="F44" s="1236"/>
      <c r="H44" s="2"/>
    </row>
    <row r="45" spans="2:8" ht="12.75" customHeight="1">
      <c r="B45" s="131" t="s">
        <v>358</v>
      </c>
      <c r="C45" s="282"/>
      <c r="D45" s="282"/>
      <c r="E45" s="1237"/>
      <c r="F45" s="1237"/>
      <c r="H45" s="2"/>
    </row>
    <row r="46" spans="2:9" ht="12.75" customHeight="1">
      <c r="B46" s="131" t="s">
        <v>234</v>
      </c>
      <c r="C46" s="124">
        <f>C42+1</f>
        <v>24</v>
      </c>
      <c r="D46" s="405" t="s">
        <v>666</v>
      </c>
      <c r="E46" s="1237"/>
      <c r="F46" s="1237" t="s">
        <v>667</v>
      </c>
      <c r="G46" s="405" t="s">
        <v>666</v>
      </c>
      <c r="H46" s="2"/>
      <c r="I46" s="1237" t="s">
        <v>667</v>
      </c>
    </row>
    <row r="47" spans="2:9" ht="12.75" customHeight="1">
      <c r="B47" s="131" t="s">
        <v>455</v>
      </c>
      <c r="C47" s="21"/>
      <c r="D47" s="661"/>
      <c r="E47" s="1237"/>
      <c r="F47" s="1237"/>
      <c r="G47" s="661"/>
      <c r="H47" s="2"/>
      <c r="I47" s="1237"/>
    </row>
    <row r="48" spans="2:9" ht="12.75" customHeight="1">
      <c r="B48" s="131" t="s">
        <v>234</v>
      </c>
      <c r="C48" s="124">
        <f>C46+1</f>
        <v>25</v>
      </c>
      <c r="D48" s="405" t="s">
        <v>666</v>
      </c>
      <c r="E48" s="1237"/>
      <c r="F48" s="1237" t="s">
        <v>667</v>
      </c>
      <c r="G48" s="405" t="s">
        <v>666</v>
      </c>
      <c r="H48" s="2"/>
      <c r="I48" s="1237" t="s">
        <v>667</v>
      </c>
    </row>
    <row r="49" spans="2:9" ht="12.75" customHeight="1">
      <c r="B49" s="131" t="s">
        <v>844</v>
      </c>
      <c r="C49" s="124">
        <f aca="true" t="shared" si="0" ref="C49:C56">C48+1</f>
        <v>26</v>
      </c>
      <c r="D49" s="405" t="s">
        <v>666</v>
      </c>
      <c r="E49" s="1237"/>
      <c r="F49" s="1237" t="s">
        <v>667</v>
      </c>
      <c r="G49" s="405" t="s">
        <v>666</v>
      </c>
      <c r="H49" s="2"/>
      <c r="I49" s="1237" t="s">
        <v>667</v>
      </c>
    </row>
    <row r="50" spans="2:9" ht="12.75" customHeight="1">
      <c r="B50" s="131" t="s">
        <v>1338</v>
      </c>
      <c r="C50" s="124"/>
      <c r="D50" s="405"/>
      <c r="E50" s="1237"/>
      <c r="F50" s="1237"/>
      <c r="G50" s="405"/>
      <c r="H50" s="2"/>
      <c r="I50" s="1237"/>
    </row>
    <row r="51" spans="2:9" ht="12.75" customHeight="1">
      <c r="B51" s="131" t="s">
        <v>1339</v>
      </c>
      <c r="C51" s="1222">
        <f>C49+1</f>
        <v>27</v>
      </c>
      <c r="D51" s="405" t="s">
        <v>666</v>
      </c>
      <c r="E51" s="257">
        <v>8125</v>
      </c>
      <c r="F51" s="1237" t="s">
        <v>667</v>
      </c>
      <c r="G51" s="405" t="s">
        <v>666</v>
      </c>
      <c r="H51" s="2"/>
      <c r="I51" s="1237" t="s">
        <v>667</v>
      </c>
    </row>
    <row r="52" spans="2:9" ht="12.75" customHeight="1">
      <c r="B52" s="1233" t="s">
        <v>942</v>
      </c>
      <c r="C52" s="283">
        <f t="shared" si="0"/>
        <v>28</v>
      </c>
      <c r="D52" s="406" t="s">
        <v>666</v>
      </c>
      <c r="E52" s="767"/>
      <c r="F52" s="1260" t="s">
        <v>667</v>
      </c>
      <c r="G52" s="406" t="s">
        <v>666</v>
      </c>
      <c r="H52" s="709"/>
      <c r="I52" s="1260" t="s">
        <v>667</v>
      </c>
    </row>
    <row r="53" spans="2:9" ht="12.75" customHeight="1">
      <c r="B53" s="1223"/>
      <c r="C53" s="124">
        <f t="shared" si="0"/>
        <v>29</v>
      </c>
      <c r="D53" s="405" t="s">
        <v>666</v>
      </c>
      <c r="E53" s="466">
        <f>SUM(E46:E52)</f>
        <v>8125</v>
      </c>
      <c r="F53" s="1237" t="s">
        <v>667</v>
      </c>
      <c r="G53" s="405" t="s">
        <v>666</v>
      </c>
      <c r="H53" s="1238"/>
      <c r="I53" s="1237" t="s">
        <v>667</v>
      </c>
    </row>
    <row r="54" spans="2:9" ht="12.75" customHeight="1">
      <c r="B54" s="1233" t="s">
        <v>249</v>
      </c>
      <c r="C54" s="283">
        <f t="shared" si="0"/>
        <v>30</v>
      </c>
      <c r="D54" s="1255"/>
      <c r="E54" s="767">
        <v>1536</v>
      </c>
      <c r="F54" s="1256"/>
      <c r="G54" s="411"/>
      <c r="H54" s="709">
        <v>2710</v>
      </c>
      <c r="I54" s="399"/>
    </row>
    <row r="55" spans="2:9" ht="12.75" customHeight="1">
      <c r="B55" s="1223"/>
      <c r="C55" s="124">
        <f t="shared" si="0"/>
        <v>31</v>
      </c>
      <c r="D55" s="309"/>
      <c r="E55" s="767">
        <f>-E53+E54</f>
        <v>-6589</v>
      </c>
      <c r="F55" s="767"/>
      <c r="G55" s="45"/>
      <c r="H55" s="767">
        <f>-H53+H54</f>
        <v>2710</v>
      </c>
      <c r="I55" s="32"/>
    </row>
    <row r="56" spans="2:9" ht="15" customHeight="1" thickBot="1">
      <c r="B56" s="132" t="s">
        <v>989</v>
      </c>
      <c r="C56" s="1199">
        <f t="shared" si="0"/>
        <v>32</v>
      </c>
      <c r="D56" s="1536" t="s">
        <v>666</v>
      </c>
      <c r="E56" s="1643">
        <f>E42-E55</f>
        <v>128308</v>
      </c>
      <c r="F56" s="1537" t="s">
        <v>667</v>
      </c>
      <c r="G56" s="1538" t="s">
        <v>666</v>
      </c>
      <c r="H56" s="1643">
        <f>H42-H55</f>
        <v>121719</v>
      </c>
      <c r="I56" s="1539" t="s">
        <v>667</v>
      </c>
    </row>
  </sheetData>
  <sheetProtection/>
  <mergeCells count="2">
    <mergeCell ref="B4:I4"/>
    <mergeCell ref="B3:I3"/>
  </mergeCells>
  <printOptions/>
  <pageMargins left="0.3937007874015748" right="0.3937007874015748" top="0.5905511811023623" bottom="0.3937007874015748" header="0.5905511811023623" footer="0.3937007874015748"/>
  <pageSetup horizontalDpi="600" verticalDpi="600" orientation="portrait" r:id="rId1"/>
  <headerFooter alignWithMargins="0">
    <oddHeader>&amp;L&amp;9Organisme ________________________________________&amp;R&amp;9Code géographique ____________</oddHeader>
    <oddFooter>&amp;LS46-1</oddFooter>
  </headerFooter>
</worksheet>
</file>

<file path=xl/worksheets/sheet54.xml><?xml version="1.0" encoding="utf-8"?>
<worksheet xmlns="http://schemas.openxmlformats.org/spreadsheetml/2006/main" xmlns:r="http://schemas.openxmlformats.org/officeDocument/2006/relationships">
  <sheetPr codeName="Feuil51"/>
  <dimension ref="A3:I29"/>
  <sheetViews>
    <sheetView zoomScalePageLayoutView="0" workbookViewId="0" topLeftCell="A11">
      <selection activeCell="J43" sqref="J43"/>
    </sheetView>
  </sheetViews>
  <sheetFormatPr defaultColWidth="11.421875" defaultRowHeight="12.75" customHeight="1"/>
  <cols>
    <col min="1" max="1" width="1.7109375" style="1" customWidth="1"/>
    <col min="2" max="2" width="46.57421875" style="1" customWidth="1"/>
    <col min="3" max="3" width="2.7109375" style="1" customWidth="1"/>
    <col min="4" max="4" width="1.28515625" style="1" customWidth="1"/>
    <col min="5" max="5" width="15.7109375" style="27" customWidth="1"/>
    <col min="6" max="7" width="1.28515625" style="1" customWidth="1"/>
    <col min="8" max="8" width="15.7109375" style="27" customWidth="1"/>
    <col min="9" max="9" width="1.28515625" style="1" customWidth="1"/>
    <col min="10" max="16384" width="11.421875" style="1" customWidth="1"/>
  </cols>
  <sheetData>
    <row r="3" spans="2:8" ht="12.75" customHeight="1">
      <c r="B3" s="1724" t="s">
        <v>18</v>
      </c>
      <c r="C3" s="1724"/>
      <c r="D3" s="1724"/>
      <c r="E3" s="1724"/>
      <c r="F3" s="1724"/>
      <c r="G3" s="1724"/>
      <c r="H3" s="1724"/>
    </row>
    <row r="4" spans="2:8" ht="12.75" customHeight="1">
      <c r="B4" s="68" t="s">
        <v>1047</v>
      </c>
      <c r="C4" s="211"/>
      <c r="D4" s="211"/>
      <c r="E4" s="189"/>
      <c r="F4" s="70"/>
      <c r="G4" s="70"/>
      <c r="H4" s="212"/>
    </row>
    <row r="5" spans="2:8" ht="12.75" customHeight="1">
      <c r="B5" s="150"/>
      <c r="C5" s="213"/>
      <c r="D5" s="213"/>
      <c r="E5" s="214"/>
      <c r="F5" s="73"/>
      <c r="G5" s="73"/>
      <c r="H5" s="215"/>
    </row>
    <row r="6" spans="2:8" ht="12.75" customHeight="1" thickBot="1">
      <c r="B6" s="207"/>
      <c r="C6" s="75"/>
      <c r="D6" s="75"/>
      <c r="E6" s="76" t="s">
        <v>1048</v>
      </c>
      <c r="F6" s="75"/>
      <c r="G6" s="75"/>
      <c r="H6" s="216" t="s">
        <v>1049</v>
      </c>
    </row>
    <row r="7" spans="2:8" ht="12.75" customHeight="1">
      <c r="B7" s="7"/>
      <c r="C7" s="78"/>
      <c r="D7" s="78"/>
      <c r="E7" s="191"/>
      <c r="F7" s="78"/>
      <c r="G7" s="78"/>
      <c r="H7" s="217"/>
    </row>
    <row r="8" spans="2:8" ht="12.75" customHeight="1">
      <c r="B8" s="50" t="s">
        <v>587</v>
      </c>
      <c r="C8" s="218"/>
      <c r="D8" s="218"/>
      <c r="E8" s="209"/>
      <c r="F8" s="220"/>
      <c r="G8" s="220"/>
      <c r="H8" s="117"/>
    </row>
    <row r="9" spans="2:8" ht="12.75" customHeight="1">
      <c r="B9" s="18" t="s">
        <v>984</v>
      </c>
      <c r="C9" s="317">
        <f>'S46-1  Ana. excédent accumulé'!C56+1</f>
        <v>33</v>
      </c>
      <c r="D9" s="317"/>
      <c r="E9" s="219">
        <v>-271706</v>
      </c>
      <c r="F9" s="220"/>
      <c r="G9" s="220"/>
      <c r="H9" s="117">
        <v>-4097653</v>
      </c>
    </row>
    <row r="10" spans="2:8" ht="12.75" customHeight="1">
      <c r="B10" s="18" t="s">
        <v>1137</v>
      </c>
      <c r="C10" s="314">
        <f>C9+1</f>
        <v>34</v>
      </c>
      <c r="D10" s="314"/>
      <c r="E10" s="242"/>
      <c r="F10" s="243"/>
      <c r="G10" s="243"/>
      <c r="H10" s="116"/>
    </row>
    <row r="11" spans="1:8" s="4" customFormat="1" ht="12.75" customHeight="1">
      <c r="A11" s="1"/>
      <c r="B11" s="222" t="s">
        <v>985</v>
      </c>
      <c r="C11" s="1224">
        <f>C10+1</f>
        <v>35</v>
      </c>
      <c r="D11" s="1224"/>
      <c r="E11" s="244">
        <f>SUM(E9:E10)</f>
        <v>-271706</v>
      </c>
      <c r="F11" s="235"/>
      <c r="G11" s="235"/>
      <c r="H11" s="244">
        <f>SUM(H9:H10)</f>
        <v>-4097653</v>
      </c>
    </row>
    <row r="12" spans="1:8" s="4" customFormat="1" ht="12.75" customHeight="1">
      <c r="A12" s="1"/>
      <c r="B12" s="208" t="s">
        <v>240</v>
      </c>
      <c r="C12" s="317"/>
      <c r="D12" s="317"/>
      <c r="E12" s="219"/>
      <c r="F12" s="220"/>
      <c r="G12" s="220"/>
      <c r="H12" s="117"/>
    </row>
    <row r="13" spans="1:8" s="4" customFormat="1" ht="12.75" customHeight="1">
      <c r="A13" s="1"/>
      <c r="B13" s="131" t="s">
        <v>1343</v>
      </c>
      <c r="C13" s="317"/>
      <c r="D13" s="317"/>
      <c r="E13" s="219"/>
      <c r="F13" s="220"/>
      <c r="G13" s="220"/>
      <c r="H13" s="117"/>
    </row>
    <row r="14" spans="1:8" s="4" customFormat="1" ht="12.75" customHeight="1">
      <c r="A14" s="1"/>
      <c r="B14" s="131" t="s">
        <v>1341</v>
      </c>
      <c r="C14" s="317">
        <f>C11+1</f>
        <v>36</v>
      </c>
      <c r="D14" s="317"/>
      <c r="E14" s="219">
        <f>'S9  Ex. inv. par org.'!M42</f>
        <v>300707</v>
      </c>
      <c r="F14" s="220"/>
      <c r="G14" s="220"/>
      <c r="H14" s="117">
        <f>'S9  Ex. inv. par org.'!E42</f>
        <v>3956712</v>
      </c>
    </row>
    <row r="15" spans="2:8" ht="12.75" customHeight="1">
      <c r="B15" s="28" t="s">
        <v>986</v>
      </c>
      <c r="C15" s="317"/>
      <c r="D15" s="317"/>
      <c r="E15" s="209"/>
      <c r="F15" s="210"/>
      <c r="G15" s="210"/>
      <c r="H15" s="225"/>
    </row>
    <row r="16" spans="2:9" ht="12.75" customHeight="1">
      <c r="B16" s="1" t="s">
        <v>987</v>
      </c>
      <c r="C16" s="312">
        <f>C14+1</f>
        <v>37</v>
      </c>
      <c r="D16" s="312"/>
      <c r="E16" s="86"/>
      <c r="F16" s="227"/>
      <c r="G16" s="227"/>
      <c r="H16" s="228"/>
      <c r="I16" s="27"/>
    </row>
    <row r="17" spans="2:8" ht="12.75" customHeight="1">
      <c r="B17" s="28" t="s">
        <v>620</v>
      </c>
      <c r="C17" s="312">
        <f>C16+1</f>
        <v>38</v>
      </c>
      <c r="D17" s="312"/>
      <c r="E17" s="86"/>
      <c r="F17" s="227"/>
      <c r="G17" s="227"/>
      <c r="H17" s="228"/>
    </row>
    <row r="18" spans="2:8" ht="12.75" customHeight="1">
      <c r="B18" s="28" t="s">
        <v>1342</v>
      </c>
      <c r="C18" s="312"/>
      <c r="D18" s="312"/>
      <c r="E18" s="86"/>
      <c r="F18" s="227"/>
      <c r="G18" s="227"/>
      <c r="H18" s="228"/>
    </row>
    <row r="19" spans="2:8" ht="12.75" customHeight="1">
      <c r="B19" s="28" t="s">
        <v>541</v>
      </c>
      <c r="C19" s="314">
        <f>C17+1</f>
        <v>39</v>
      </c>
      <c r="D19" s="317"/>
      <c r="E19" s="86">
        <v>-29001</v>
      </c>
      <c r="F19" s="227"/>
      <c r="G19" s="227"/>
      <c r="H19" s="228">
        <v>-130765</v>
      </c>
    </row>
    <row r="20" spans="2:8" ht="12.75" customHeight="1">
      <c r="B20" s="233"/>
      <c r="C20" s="1224">
        <f>C19+1</f>
        <v>40</v>
      </c>
      <c r="D20" s="1224"/>
      <c r="E20" s="223">
        <f>SUM(E14:E19)</f>
        <v>271706</v>
      </c>
      <c r="F20" s="235"/>
      <c r="G20" s="235"/>
      <c r="H20" s="223">
        <f>SUM(H14:H19)</f>
        <v>3825947</v>
      </c>
    </row>
    <row r="21" spans="2:8" ht="12.75" customHeight="1" thickBot="1">
      <c r="B21" s="247" t="s">
        <v>989</v>
      </c>
      <c r="C21" s="1225">
        <f>C20+1</f>
        <v>41</v>
      </c>
      <c r="D21" s="1329"/>
      <c r="E21" s="248">
        <f>E11+E20</f>
        <v>0</v>
      </c>
      <c r="F21" s="249"/>
      <c r="G21" s="249"/>
      <c r="H21" s="248">
        <f>H11+H20</f>
        <v>-271706</v>
      </c>
    </row>
    <row r="22" spans="2:8" ht="12.75" customHeight="1">
      <c r="B22" s="50"/>
      <c r="C22" s="316"/>
      <c r="D22" s="316"/>
      <c r="E22" s="241"/>
      <c r="F22" s="220"/>
      <c r="G22" s="220"/>
      <c r="H22" s="117"/>
    </row>
    <row r="23" spans="3:4" ht="12.75" customHeight="1">
      <c r="C23" s="21"/>
      <c r="D23" s="21"/>
    </row>
    <row r="24" spans="2:4" ht="12.75" customHeight="1">
      <c r="B24" s="4" t="s">
        <v>1045</v>
      </c>
      <c r="C24" s="21"/>
      <c r="D24" s="21"/>
    </row>
    <row r="25" spans="2:8" ht="12.75" customHeight="1">
      <c r="B25" s="18" t="s">
        <v>984</v>
      </c>
      <c r="C25" s="264">
        <f>C21+1</f>
        <v>42</v>
      </c>
      <c r="D25" s="264"/>
      <c r="E25" s="117">
        <v>8575106</v>
      </c>
      <c r="F25" s="220"/>
      <c r="G25" s="220"/>
      <c r="H25" s="117">
        <v>11417110</v>
      </c>
    </row>
    <row r="26" spans="2:8" ht="12.75" customHeight="1">
      <c r="B26" s="52" t="s">
        <v>514</v>
      </c>
      <c r="C26" s="265">
        <f>C25+1</f>
        <v>43</v>
      </c>
      <c r="D26" s="265"/>
      <c r="E26" s="116">
        <v>-123925</v>
      </c>
      <c r="F26" s="243"/>
      <c r="G26" s="243"/>
      <c r="H26" s="116">
        <v>-55331</v>
      </c>
    </row>
    <row r="27" spans="2:8" ht="12.75" customHeight="1">
      <c r="B27" s="729" t="s">
        <v>985</v>
      </c>
      <c r="C27" s="1239">
        <f>C26+1</f>
        <v>44</v>
      </c>
      <c r="D27" s="1239"/>
      <c r="E27" s="259">
        <f>SUM(E25:E26)</f>
        <v>8451181</v>
      </c>
      <c r="F27" s="1240"/>
      <c r="G27" s="1240"/>
      <c r="H27" s="259">
        <f>SUM(H25:H26)</f>
        <v>11361779</v>
      </c>
    </row>
    <row r="28" spans="2:8" ht="12.75" customHeight="1">
      <c r="B28" s="45" t="s">
        <v>1043</v>
      </c>
      <c r="C28" s="1540">
        <f>C27+1</f>
        <v>45</v>
      </c>
      <c r="D28" s="1241"/>
      <c r="E28" s="271">
        <v>428094</v>
      </c>
      <c r="F28" s="232"/>
      <c r="G28" s="232"/>
      <c r="H28" s="271">
        <v>-2910598</v>
      </c>
    </row>
    <row r="29" spans="2:8" ht="15" customHeight="1" thickBot="1">
      <c r="B29" s="247" t="s">
        <v>989</v>
      </c>
      <c r="C29" s="315">
        <f>C28+1</f>
        <v>46</v>
      </c>
      <c r="D29" s="315"/>
      <c r="E29" s="248">
        <f>E27+E28</f>
        <v>8879275</v>
      </c>
      <c r="F29" s="14"/>
      <c r="G29" s="14"/>
      <c r="H29" s="248">
        <f>H27+H28</f>
        <v>8451181</v>
      </c>
    </row>
  </sheetData>
  <sheetProtection/>
  <mergeCells count="1">
    <mergeCell ref="B3:H3"/>
  </mergeCells>
  <printOptions/>
  <pageMargins left="0.3937007874015748" right="0.3937007874015748" top="0.5905511811023623" bottom="0.3937007874015748" header="0.5905511811023623" footer="0.3937007874015748"/>
  <pageSetup horizontalDpi="600" verticalDpi="600" orientation="portrait" r:id="rId1"/>
  <headerFooter alignWithMargins="0">
    <oddHeader>&amp;L&amp;9Organisme ________________________________________&amp;R&amp;9Code géographique ____________</oddHeader>
    <oddFooter>&amp;LS46-2</oddFooter>
  </headerFooter>
</worksheet>
</file>

<file path=xl/worksheets/sheet55.xml><?xml version="1.0" encoding="utf-8"?>
<worksheet xmlns="http://schemas.openxmlformats.org/spreadsheetml/2006/main" xmlns:r="http://schemas.openxmlformats.org/officeDocument/2006/relationships">
  <sheetPr codeName="Feuil72"/>
  <dimension ref="A1:K26"/>
  <sheetViews>
    <sheetView zoomScalePageLayoutView="0" workbookViewId="0" topLeftCell="A1">
      <selection activeCell="K25" sqref="K25"/>
    </sheetView>
  </sheetViews>
  <sheetFormatPr defaultColWidth="11.421875" defaultRowHeight="12.75"/>
  <cols>
    <col min="1" max="1" width="8.57421875" style="1" customWidth="1"/>
    <col min="2" max="2" width="2.421875" style="1" customWidth="1"/>
    <col min="3" max="3" width="9.28125" style="1" customWidth="1"/>
    <col min="4" max="4" width="1.7109375" style="1" customWidth="1"/>
    <col min="5" max="5" width="15.7109375" style="1" customWidth="1"/>
    <col min="6" max="6" width="2.140625" style="1" customWidth="1"/>
    <col min="7" max="7" width="12.7109375" style="1" customWidth="1"/>
    <col min="8" max="8" width="1.7109375" style="1" customWidth="1"/>
    <col min="9" max="9" width="15.7109375" style="1" customWidth="1"/>
    <col min="10" max="10" width="2.7109375" style="63" customWidth="1"/>
    <col min="11" max="11" width="15.7109375" style="1" customWidth="1"/>
    <col min="12" max="16384" width="11.421875" style="1" customWidth="1"/>
  </cols>
  <sheetData>
    <row r="1" spans="1:11" ht="12.75">
      <c r="A1" s="62"/>
      <c r="B1" s="448"/>
      <c r="C1" s="416"/>
      <c r="D1" s="416"/>
      <c r="E1" s="416"/>
      <c r="F1" s="63"/>
      <c r="G1" s="63"/>
      <c r="H1" s="63"/>
      <c r="I1" s="337"/>
      <c r="K1" s="63"/>
    </row>
    <row r="2" ht="12.75">
      <c r="J2" s="1031"/>
    </row>
    <row r="3" spans="1:11" ht="12.75">
      <c r="A3" s="1723" t="s">
        <v>19</v>
      </c>
      <c r="B3" s="1723"/>
      <c r="C3" s="1723"/>
      <c r="D3" s="1723"/>
      <c r="E3" s="1723"/>
      <c r="F3" s="1723"/>
      <c r="G3" s="1723"/>
      <c r="H3" s="1723"/>
      <c r="I3" s="1723"/>
      <c r="J3" s="1723"/>
      <c r="K3" s="1723"/>
    </row>
    <row r="4" spans="1:11" ht="13.5" customHeight="1">
      <c r="A4" s="67" t="s">
        <v>1270</v>
      </c>
      <c r="B4" s="63"/>
      <c r="C4" s="63"/>
      <c r="D4" s="63"/>
      <c r="E4" s="63"/>
      <c r="F4" s="63"/>
      <c r="G4" s="63"/>
      <c r="H4" s="63"/>
      <c r="I4" s="63"/>
      <c r="J4" s="1031"/>
      <c r="K4" s="63"/>
    </row>
    <row r="5" spans="1:11" ht="13.5" customHeight="1">
      <c r="A5" s="67" t="s">
        <v>1047</v>
      </c>
      <c r="B5" s="63"/>
      <c r="C5" s="63"/>
      <c r="D5" s="63"/>
      <c r="E5" s="63"/>
      <c r="F5" s="63"/>
      <c r="G5" s="63"/>
      <c r="H5" s="63"/>
      <c r="I5" s="63"/>
      <c r="J5" s="1031"/>
      <c r="K5" s="63"/>
    </row>
    <row r="6" spans="1:11" ht="12.75">
      <c r="A6" s="67"/>
      <c r="B6" s="63"/>
      <c r="C6" s="63"/>
      <c r="D6" s="63"/>
      <c r="E6" s="63"/>
      <c r="F6" s="63"/>
      <c r="G6" s="63"/>
      <c r="H6" s="63"/>
      <c r="I6" s="1032"/>
      <c r="J6" s="1031"/>
      <c r="K6" s="63"/>
    </row>
    <row r="7" spans="9:11" ht="12.75">
      <c r="I7" s="1033" t="s">
        <v>1271</v>
      </c>
      <c r="J7" s="1034"/>
      <c r="K7" s="1033" t="s">
        <v>1272</v>
      </c>
    </row>
    <row r="8" spans="9:11" ht="13.5">
      <c r="I8" s="660" t="s">
        <v>1035</v>
      </c>
      <c r="J8" s="1034"/>
      <c r="K8" s="660" t="s">
        <v>1273</v>
      </c>
    </row>
    <row r="9" ht="12.75">
      <c r="J9" s="713"/>
    </row>
    <row r="10" spans="1:11" ht="14.25">
      <c r="A10" s="1" t="s">
        <v>1036</v>
      </c>
      <c r="J10" s="713">
        <v>1</v>
      </c>
      <c r="K10" s="1035">
        <v>86505</v>
      </c>
    </row>
    <row r="11" spans="1:11" ht="12.75">
      <c r="A11" s="143"/>
      <c r="B11" s="143"/>
      <c r="C11" s="143"/>
      <c r="D11" s="143"/>
      <c r="E11" s="143"/>
      <c r="J11" s="713"/>
      <c r="K11" s="1036"/>
    </row>
    <row r="12" spans="1:11" ht="12.75">
      <c r="A12" s="143" t="s">
        <v>1274</v>
      </c>
      <c r="B12" s="143"/>
      <c r="C12" s="143"/>
      <c r="D12" s="143"/>
      <c r="E12" s="143"/>
      <c r="J12" s="713"/>
      <c r="K12" s="1036"/>
    </row>
    <row r="13" spans="1:11" ht="12.75">
      <c r="A13" s="143"/>
      <c r="B13" s="143"/>
      <c r="C13" s="143"/>
      <c r="D13" s="143"/>
      <c r="E13" s="143"/>
      <c r="J13" s="713"/>
      <c r="K13" s="1036"/>
    </row>
    <row r="14" spans="1:11" ht="12.75">
      <c r="A14" s="143" t="s">
        <v>1275</v>
      </c>
      <c r="B14" s="143"/>
      <c r="C14" s="143"/>
      <c r="D14" s="143"/>
      <c r="E14" s="143"/>
      <c r="I14" s="1035"/>
      <c r="J14" s="713">
        <f>J10+1</f>
        <v>2</v>
      </c>
      <c r="K14" s="1037"/>
    </row>
    <row r="15" spans="1:11" ht="12.75">
      <c r="A15" s="143"/>
      <c r="B15" s="143"/>
      <c r="C15" s="143"/>
      <c r="D15" s="143"/>
      <c r="E15" s="143"/>
      <c r="I15" s="1037"/>
      <c r="J15" s="1038"/>
      <c r="K15" s="1037"/>
    </row>
    <row r="16" spans="1:11" ht="12.75">
      <c r="A16" s="143" t="s">
        <v>1276</v>
      </c>
      <c r="B16" s="143"/>
      <c r="C16" s="143"/>
      <c r="D16" s="143"/>
      <c r="E16" s="143"/>
      <c r="I16" s="1035"/>
      <c r="J16" s="713">
        <f>J14+1</f>
        <v>3</v>
      </c>
      <c r="K16" s="1037"/>
    </row>
    <row r="17" spans="1:11" ht="12.75">
      <c r="A17" s="143"/>
      <c r="B17" s="143"/>
      <c r="C17" s="143"/>
      <c r="D17" s="143"/>
      <c r="E17" s="143"/>
      <c r="I17" s="1037"/>
      <c r="J17" s="713"/>
      <c r="K17" s="1037"/>
    </row>
    <row r="18" spans="1:11" ht="12.75">
      <c r="A18" s="143" t="s">
        <v>305</v>
      </c>
      <c r="B18" s="143"/>
      <c r="C18" s="143"/>
      <c r="D18" s="143"/>
      <c r="E18" s="143"/>
      <c r="I18" s="1035"/>
      <c r="J18" s="713">
        <f>+J16+1</f>
        <v>4</v>
      </c>
      <c r="K18" s="1035"/>
    </row>
    <row r="19" spans="1:11" ht="12.75">
      <c r="A19" s="143"/>
      <c r="B19" s="143"/>
      <c r="C19" s="143"/>
      <c r="D19" s="143"/>
      <c r="E19" s="143"/>
      <c r="I19" s="1037"/>
      <c r="J19" s="1038"/>
      <c r="K19" s="1037"/>
    </row>
    <row r="20" spans="2:11" ht="12.75">
      <c r="B20" s="143"/>
      <c r="C20" s="143"/>
      <c r="D20" s="143"/>
      <c r="E20" s="143"/>
      <c r="I20" s="1036"/>
      <c r="J20" s="713">
        <f>J18+1</f>
        <v>5</v>
      </c>
      <c r="K20" s="1035">
        <v>86505</v>
      </c>
    </row>
    <row r="21" spans="1:11" ht="12.75">
      <c r="A21" s="143"/>
      <c r="B21" s="143"/>
      <c r="C21" s="143"/>
      <c r="D21" s="143"/>
      <c r="E21" s="143"/>
      <c r="I21" s="1036"/>
      <c r="J21" s="713"/>
      <c r="K21" s="1036"/>
    </row>
    <row r="22" spans="1:11" ht="12.75">
      <c r="A22" s="143" t="s">
        <v>306</v>
      </c>
      <c r="B22" s="143"/>
      <c r="C22" s="143"/>
      <c r="D22" s="143"/>
      <c r="E22" s="143"/>
      <c r="I22" s="1035"/>
      <c r="J22" s="713">
        <f>J20+1</f>
        <v>6</v>
      </c>
      <c r="K22" s="1035"/>
    </row>
    <row r="23" spans="1:11" ht="12.75">
      <c r="A23" s="143"/>
      <c r="B23" s="143"/>
      <c r="C23" s="143"/>
      <c r="D23" s="143"/>
      <c r="E23" s="143"/>
      <c r="J23" s="713"/>
      <c r="K23" s="1036"/>
    </row>
    <row r="24" spans="1:11" ht="13.5" thickBot="1">
      <c r="A24" s="143" t="s">
        <v>307</v>
      </c>
      <c r="B24" s="143"/>
      <c r="C24" s="143"/>
      <c r="D24" s="143"/>
      <c r="E24" s="143"/>
      <c r="J24" s="713">
        <f>J22+1</f>
        <v>7</v>
      </c>
      <c r="K24" s="1039">
        <v>86505</v>
      </c>
    </row>
    <row r="25" ht="12.75">
      <c r="J25" s="713"/>
    </row>
    <row r="26" ht="12.75">
      <c r="J26" s="713"/>
    </row>
  </sheetData>
  <sheetProtection/>
  <mergeCells count="1">
    <mergeCell ref="A3:K3"/>
  </mergeCells>
  <printOptions/>
  <pageMargins left="0.3937007874015748" right="0.3937007874015748" top="0.5905511811023623" bottom="0.3937007874015748" header="0.5905511811023623" footer="0.3937007874015748"/>
  <pageSetup horizontalDpi="600" verticalDpi="600" orientation="portrait" r:id="rId1"/>
  <headerFooter alignWithMargins="0">
    <oddHeader>&amp;L&amp;9Organisme ________________________________________&amp;R&amp;9Code géographique ____________</oddHeader>
    <oddFooter>&amp;LS47</oddFooter>
  </headerFooter>
</worksheet>
</file>

<file path=xl/worksheets/sheet56.xml><?xml version="1.0" encoding="utf-8"?>
<worksheet xmlns="http://schemas.openxmlformats.org/spreadsheetml/2006/main" xmlns:r="http://schemas.openxmlformats.org/officeDocument/2006/relationships">
  <sheetPr codeName="Feuil73"/>
  <dimension ref="A1:Q49"/>
  <sheetViews>
    <sheetView showZeros="0" zoomScalePageLayoutView="0" workbookViewId="0" topLeftCell="C1">
      <selection activeCell="K33" sqref="K33"/>
    </sheetView>
  </sheetViews>
  <sheetFormatPr defaultColWidth="11.421875" defaultRowHeight="12.75"/>
  <cols>
    <col min="1" max="1" width="2.7109375" style="1" customWidth="1"/>
    <col min="2" max="2" width="18.28125" style="1" customWidth="1"/>
    <col min="3" max="3" width="2.140625" style="1" customWidth="1"/>
    <col min="4" max="4" width="15.7109375" style="1" customWidth="1"/>
    <col min="5" max="5" width="2.140625" style="1" customWidth="1"/>
    <col min="6" max="6" width="15.7109375" style="1" customWidth="1"/>
    <col min="7" max="7" width="2.140625" style="1" customWidth="1"/>
    <col min="8" max="8" width="15.7109375" style="1" customWidth="1"/>
    <col min="9" max="9" width="2.140625" style="1" customWidth="1"/>
    <col min="10" max="10" width="15.7109375" style="1" customWidth="1"/>
    <col min="11" max="11" width="2.140625" style="1" customWidth="1"/>
    <col min="12" max="12" width="15.7109375" style="1" customWidth="1"/>
    <col min="13" max="13" width="2.140625" style="1" customWidth="1"/>
    <col min="14" max="14" width="15.7109375" style="1" customWidth="1"/>
    <col min="15" max="15" width="2.140625" style="1" customWidth="1"/>
    <col min="16" max="16" width="15.7109375" style="1" customWidth="1"/>
    <col min="17" max="16384" width="11.421875" style="1" customWidth="1"/>
  </cols>
  <sheetData>
    <row r="1" ht="12.75">
      <c r="A1" s="1726" t="s">
        <v>1026</v>
      </c>
    </row>
    <row r="2" spans="1:15" ht="12.75" customHeight="1">
      <c r="A2" s="1726"/>
      <c r="B2" s="1040"/>
      <c r="C2" s="1041"/>
      <c r="D2" s="1042"/>
      <c r="E2" s="282"/>
      <c r="F2" s="1042"/>
      <c r="G2" s="282"/>
      <c r="H2" s="1042"/>
      <c r="I2" s="282"/>
      <c r="J2" s="1042"/>
      <c r="K2" s="282"/>
      <c r="L2" s="1042"/>
      <c r="M2" s="282"/>
      <c r="N2" s="1042"/>
      <c r="O2" s="1042"/>
    </row>
    <row r="3" spans="1:16" ht="12.75" customHeight="1">
      <c r="A3" s="1726"/>
      <c r="B3" s="1040"/>
      <c r="C3" s="1041"/>
      <c r="D3" s="1042"/>
      <c r="E3" s="282"/>
      <c r="F3" s="1042"/>
      <c r="G3" s="282"/>
      <c r="H3" s="1042"/>
      <c r="I3" s="282"/>
      <c r="J3" s="1811"/>
      <c r="K3" s="1811"/>
      <c r="L3" s="1811"/>
      <c r="M3" s="1811"/>
      <c r="N3" s="1811"/>
      <c r="O3" s="1811"/>
      <c r="P3" s="1811"/>
    </row>
    <row r="4" spans="1:17" ht="12.75">
      <c r="A4" s="1810" t="s">
        <v>20</v>
      </c>
      <c r="B4" s="1810"/>
      <c r="C4" s="1810"/>
      <c r="D4" s="1810"/>
      <c r="E4" s="1810"/>
      <c r="F4" s="1810"/>
      <c r="G4" s="1810"/>
      <c r="H4" s="1810"/>
      <c r="I4" s="1810"/>
      <c r="J4" s="1810"/>
      <c r="K4" s="1810"/>
      <c r="L4" s="1810"/>
      <c r="M4" s="1810"/>
      <c r="N4" s="1810"/>
      <c r="O4" s="1810"/>
      <c r="P4" s="1810"/>
      <c r="Q4" s="150"/>
    </row>
    <row r="5" spans="1:17" ht="12.75">
      <c r="A5" s="1810" t="s">
        <v>1047</v>
      </c>
      <c r="B5" s="1810"/>
      <c r="C5" s="1810"/>
      <c r="D5" s="1810"/>
      <c r="E5" s="1810"/>
      <c r="F5" s="1810"/>
      <c r="G5" s="1810"/>
      <c r="H5" s="1810"/>
      <c r="I5" s="1810"/>
      <c r="J5" s="1810"/>
      <c r="K5" s="1810"/>
      <c r="L5" s="1810"/>
      <c r="M5" s="1810"/>
      <c r="N5" s="1810"/>
      <c r="O5" s="1810"/>
      <c r="P5" s="1810"/>
      <c r="Q5" s="586"/>
    </row>
    <row r="6" spans="2:17" ht="12.75">
      <c r="B6" s="6"/>
      <c r="C6" s="1044"/>
      <c r="E6" s="1045"/>
      <c r="F6" s="298"/>
      <c r="G6" s="1046"/>
      <c r="H6" s="1046"/>
      <c r="I6" s="1046"/>
      <c r="J6" s="1046"/>
      <c r="K6" s="1046"/>
      <c r="L6" s="1046"/>
      <c r="M6" s="1046"/>
      <c r="N6" s="1046"/>
      <c r="O6" s="1046"/>
      <c r="Q6" s="586"/>
    </row>
    <row r="7" spans="1:16" ht="12.75">
      <c r="A7" s="18"/>
      <c r="B7" s="448"/>
      <c r="C7" s="1047"/>
      <c r="D7" s="299" t="s">
        <v>883</v>
      </c>
      <c r="E7" s="1048"/>
      <c r="F7" s="319" t="s">
        <v>308</v>
      </c>
      <c r="G7" s="1048"/>
      <c r="H7" s="1809" t="s">
        <v>309</v>
      </c>
      <c r="I7" s="1809"/>
      <c r="J7" s="1809"/>
      <c r="K7" s="1048"/>
      <c r="L7" s="301" t="s">
        <v>310</v>
      </c>
      <c r="M7" s="1048"/>
      <c r="N7" s="319" t="s">
        <v>677</v>
      </c>
      <c r="O7" s="1048"/>
      <c r="P7" s="302" t="s">
        <v>883</v>
      </c>
    </row>
    <row r="8" spans="1:16" ht="12.75">
      <c r="A8" s="18"/>
      <c r="B8" s="448"/>
      <c r="C8" s="1047"/>
      <c r="D8" s="302" t="s">
        <v>311</v>
      </c>
      <c r="E8" s="1048"/>
      <c r="F8" s="319" t="s">
        <v>312</v>
      </c>
      <c r="G8" s="1048"/>
      <c r="H8" s="1049" t="s">
        <v>313</v>
      </c>
      <c r="I8" s="1048"/>
      <c r="J8" s="1049" t="s">
        <v>314</v>
      </c>
      <c r="K8" s="1048"/>
      <c r="L8" s="302" t="s">
        <v>1018</v>
      </c>
      <c r="M8" s="1048"/>
      <c r="N8" s="1033"/>
      <c r="O8" s="299"/>
      <c r="P8" s="300" t="s">
        <v>886</v>
      </c>
    </row>
    <row r="9" spans="1:16" ht="12.75">
      <c r="A9" s="18"/>
      <c r="B9" s="448"/>
      <c r="C9" s="1047"/>
      <c r="D9" s="302"/>
      <c r="E9" s="1048"/>
      <c r="F9" s="319" t="s">
        <v>887</v>
      </c>
      <c r="G9" s="1048"/>
      <c r="H9" s="1049" t="s">
        <v>352</v>
      </c>
      <c r="I9" s="1048"/>
      <c r="J9" s="1049" t="s">
        <v>353</v>
      </c>
      <c r="K9" s="1048"/>
      <c r="L9" s="302"/>
      <c r="M9" s="1048"/>
      <c r="N9" s="1033"/>
      <c r="O9" s="299"/>
      <c r="P9" s="300"/>
    </row>
    <row r="10" spans="1:16" ht="13.5" thickBot="1">
      <c r="A10" s="18"/>
      <c r="B10" s="1050"/>
      <c r="C10" s="1051"/>
      <c r="D10" s="303"/>
      <c r="E10" s="1052"/>
      <c r="F10" s="1373" t="s">
        <v>583</v>
      </c>
      <c r="G10" s="14"/>
      <c r="H10" s="14"/>
      <c r="I10" s="14"/>
      <c r="J10" s="14"/>
      <c r="K10" s="1052"/>
      <c r="L10" s="303"/>
      <c r="M10" s="1052"/>
      <c r="N10" s="1053"/>
      <c r="O10" s="304"/>
      <c r="P10" s="304"/>
    </row>
    <row r="11" spans="1:15" ht="12.75">
      <c r="A11" s="18"/>
      <c r="B11" s="721"/>
      <c r="C11" s="1047"/>
      <c r="D11" s="1054"/>
      <c r="E11" s="1055"/>
      <c r="F11" s="1054"/>
      <c r="G11" s="1055"/>
      <c r="H11" s="1054"/>
      <c r="I11" s="1055"/>
      <c r="J11" s="1054"/>
      <c r="K11" s="1055"/>
      <c r="L11" s="1054"/>
      <c r="M11" s="1055"/>
      <c r="N11" s="1054"/>
      <c r="O11" s="1055"/>
    </row>
    <row r="12" spans="1:16" ht="12.75">
      <c r="A12" s="509"/>
      <c r="B12" s="30" t="s">
        <v>1394</v>
      </c>
      <c r="C12" s="1056">
        <v>1</v>
      </c>
      <c r="D12" s="518">
        <v>116220</v>
      </c>
      <c r="E12" s="282">
        <f>C12+1</f>
        <v>2</v>
      </c>
      <c r="F12" s="518"/>
      <c r="G12" s="282">
        <f>E12+1</f>
        <v>3</v>
      </c>
      <c r="H12" s="518"/>
      <c r="I12" s="282">
        <f>G12+1</f>
        <v>4</v>
      </c>
      <c r="J12" s="228">
        <v>29001</v>
      </c>
      <c r="K12" s="282">
        <f>I12+1</f>
        <v>5</v>
      </c>
      <c r="L12" s="117">
        <v>3137</v>
      </c>
      <c r="M12" s="282">
        <f>K12+1</f>
        <v>6</v>
      </c>
      <c r="N12" s="117"/>
      <c r="O12" s="282">
        <f>M12+1</f>
        <v>7</v>
      </c>
      <c r="P12" s="518">
        <f>D12+F12+H12+J12-L12-N12</f>
        <v>142084</v>
      </c>
    </row>
    <row r="13" spans="1:16" ht="12.75">
      <c r="A13" s="509"/>
      <c r="B13" s="28"/>
      <c r="C13" s="522"/>
      <c r="D13" s="518"/>
      <c r="E13" s="36"/>
      <c r="F13" s="518"/>
      <c r="G13" s="36"/>
      <c r="H13" s="518"/>
      <c r="I13" s="36"/>
      <c r="J13" s="518"/>
      <c r="K13" s="36"/>
      <c r="L13" s="518"/>
      <c r="M13" s="36"/>
      <c r="N13" s="518"/>
      <c r="O13" s="36"/>
      <c r="P13" s="518"/>
    </row>
    <row r="14" spans="1:16" ht="12.75">
      <c r="A14" s="509"/>
      <c r="B14" s="30" t="s">
        <v>1395</v>
      </c>
      <c r="C14" s="522"/>
      <c r="D14" s="518"/>
      <c r="E14" s="36"/>
      <c r="F14" s="518"/>
      <c r="G14" s="36"/>
      <c r="H14" s="518"/>
      <c r="I14" s="36"/>
      <c r="J14" s="518"/>
      <c r="K14" s="36"/>
      <c r="L14" s="518"/>
      <c r="M14" s="36"/>
      <c r="N14" s="518"/>
      <c r="O14" s="1057"/>
      <c r="P14" s="518"/>
    </row>
    <row r="15" spans="1:16" ht="12.75">
      <c r="A15" s="509"/>
      <c r="B15" s="30" t="s">
        <v>1396</v>
      </c>
      <c r="C15" s="282">
        <f>O12+1</f>
        <v>8</v>
      </c>
      <c r="D15" s="518">
        <v>53573</v>
      </c>
      <c r="E15" s="282">
        <f>C15+1</f>
        <v>9</v>
      </c>
      <c r="F15" s="518"/>
      <c r="G15" s="282">
        <f>E15+1</f>
        <v>10</v>
      </c>
      <c r="H15" s="518"/>
      <c r="I15" s="282">
        <f>G15+1</f>
        <v>11</v>
      </c>
      <c r="J15" s="518"/>
      <c r="K15" s="282">
        <f>I15+1</f>
        <v>12</v>
      </c>
      <c r="L15" s="518">
        <v>53573</v>
      </c>
      <c r="M15" s="282">
        <f>K15+1</f>
        <v>13</v>
      </c>
      <c r="N15" s="518"/>
      <c r="O15" s="282">
        <f>M15+1</f>
        <v>14</v>
      </c>
      <c r="P15" s="518">
        <f>D15+F15+H15+J15-L15-N15</f>
        <v>0</v>
      </c>
    </row>
    <row r="16" spans="1:16" ht="12.75">
      <c r="A16" s="509"/>
      <c r="B16" s="659"/>
      <c r="C16" s="283"/>
      <c r="D16" s="519"/>
      <c r="E16" s="283"/>
      <c r="F16" s="519"/>
      <c r="G16" s="283"/>
      <c r="H16" s="519"/>
      <c r="I16" s="283"/>
      <c r="J16" s="519"/>
      <c r="K16" s="283"/>
      <c r="L16" s="519"/>
      <c r="M16" s="283"/>
      <c r="N16" s="519"/>
      <c r="O16" s="283"/>
      <c r="P16" s="519"/>
    </row>
    <row r="17" spans="1:16" ht="12.75">
      <c r="A17" s="509"/>
      <c r="B17" s="1044"/>
      <c r="C17" s="36"/>
      <c r="D17" s="518"/>
      <c r="E17" s="282"/>
      <c r="F17" s="518"/>
      <c r="G17" s="282"/>
      <c r="H17" s="518"/>
      <c r="I17" s="282"/>
      <c r="J17" s="518"/>
      <c r="K17" s="282"/>
      <c r="L17" s="518"/>
      <c r="M17" s="282"/>
      <c r="N17" s="518"/>
      <c r="O17" s="282"/>
      <c r="P17" s="518"/>
    </row>
    <row r="18" spans="1:17" ht="13.5" thickBot="1">
      <c r="A18" s="509"/>
      <c r="B18" s="1058"/>
      <c r="C18" s="284">
        <f>O15+1</f>
        <v>15</v>
      </c>
      <c r="D18" s="520">
        <f>D12+D15</f>
        <v>169793</v>
      </c>
      <c r="E18" s="284">
        <f>C18+1</f>
        <v>16</v>
      </c>
      <c r="F18" s="1059">
        <f>F12+F15</f>
        <v>0</v>
      </c>
      <c r="G18" s="284">
        <f>E18+1</f>
        <v>17</v>
      </c>
      <c r="H18" s="1059">
        <f>H12+H15</f>
        <v>0</v>
      </c>
      <c r="I18" s="284">
        <f>G18+1</f>
        <v>18</v>
      </c>
      <c r="J18" s="520">
        <f>J12+J15</f>
        <v>29001</v>
      </c>
      <c r="K18" s="284">
        <f>I18+1</f>
        <v>19</v>
      </c>
      <c r="L18" s="520">
        <f>L12+L15</f>
        <v>56710</v>
      </c>
      <c r="M18" s="284">
        <f>K18+1</f>
        <v>20</v>
      </c>
      <c r="N18" s="520">
        <f>N12+N15</f>
        <v>0</v>
      </c>
      <c r="O18" s="284">
        <f>M18+1</f>
        <v>21</v>
      </c>
      <c r="P18" s="520">
        <f>P12+P15</f>
        <v>142084</v>
      </c>
      <c r="Q18" s="282"/>
    </row>
    <row r="19" spans="2:15" ht="12.75">
      <c r="B19" s="18"/>
      <c r="C19" s="282"/>
      <c r="D19" s="1060"/>
      <c r="E19" s="282"/>
      <c r="F19" s="1060"/>
      <c r="G19" s="282"/>
      <c r="H19" s="1060"/>
      <c r="I19" s="282"/>
      <c r="J19" s="1060"/>
      <c r="K19" s="282"/>
      <c r="L19" s="1044"/>
      <c r="M19" s="282"/>
      <c r="N19" s="1060"/>
      <c r="O19" s="1060"/>
    </row>
    <row r="20" spans="1:15" ht="12.75">
      <c r="A20" s="764"/>
      <c r="B20" s="18"/>
      <c r="C20" s="36"/>
      <c r="D20" s="1044"/>
      <c r="E20" s="36"/>
      <c r="F20" s="1060"/>
      <c r="G20" s="282"/>
      <c r="H20" s="1060"/>
      <c r="I20" s="282"/>
      <c r="J20" s="1060"/>
      <c r="K20" s="282"/>
      <c r="L20" s="1060"/>
      <c r="M20" s="282"/>
      <c r="N20" s="1060"/>
      <c r="O20" s="1060"/>
    </row>
    <row r="21" spans="1:15" ht="12.75">
      <c r="A21" s="18"/>
      <c r="B21" s="18"/>
      <c r="C21" s="36"/>
      <c r="D21" s="1044"/>
      <c r="E21" s="36"/>
      <c r="F21" s="1060"/>
      <c r="G21" s="282"/>
      <c r="H21" s="1060"/>
      <c r="I21" s="282"/>
      <c r="J21" s="1060"/>
      <c r="K21" s="282"/>
      <c r="L21" s="1060"/>
      <c r="M21" s="282"/>
      <c r="N21" s="1060"/>
      <c r="O21" s="1060"/>
    </row>
    <row r="22" spans="1:15" ht="12.75" customHeight="1">
      <c r="A22" s="18"/>
      <c r="B22" s="18"/>
      <c r="C22" s="282"/>
      <c r="D22" s="1060"/>
      <c r="E22" s="282"/>
      <c r="F22" s="1060"/>
      <c r="G22" s="282"/>
      <c r="H22" s="1060"/>
      <c r="I22" s="282"/>
      <c r="J22" s="1060"/>
      <c r="K22" s="282"/>
      <c r="L22" s="1060"/>
      <c r="M22" s="282"/>
      <c r="N22" s="1060"/>
      <c r="O22" s="1060"/>
    </row>
    <row r="23" spans="1:15" ht="12.75">
      <c r="A23" s="18"/>
      <c r="B23" s="18"/>
      <c r="C23" s="522"/>
      <c r="D23" s="455"/>
      <c r="E23" s="1056"/>
      <c r="F23" s="455"/>
      <c r="G23" s="1056"/>
      <c r="H23" s="455"/>
      <c r="I23" s="1056"/>
      <c r="J23" s="455"/>
      <c r="K23" s="1056"/>
      <c r="L23" s="455"/>
      <c r="M23" s="1056"/>
      <c r="N23" s="455"/>
      <c r="O23" s="455"/>
    </row>
    <row r="24" spans="3:15" ht="12.75">
      <c r="C24" s="523"/>
      <c r="D24" s="192"/>
      <c r="E24" s="1061"/>
      <c r="F24" s="192"/>
      <c r="G24" s="1061"/>
      <c r="H24" s="192"/>
      <c r="I24" s="1061"/>
      <c r="J24" s="192"/>
      <c r="K24" s="1061"/>
      <c r="L24" s="192"/>
      <c r="M24" s="1061"/>
      <c r="N24" s="192"/>
      <c r="O24" s="192"/>
    </row>
    <row r="25" spans="3:15" ht="15">
      <c r="C25" s="523"/>
      <c r="D25" s="192"/>
      <c r="E25" s="1061"/>
      <c r="F25" s="192"/>
      <c r="G25" s="1062"/>
      <c r="H25" s="192"/>
      <c r="I25" s="1061"/>
      <c r="J25" s="192"/>
      <c r="K25" s="1061"/>
      <c r="L25" s="192"/>
      <c r="M25" s="1061"/>
      <c r="N25" s="192"/>
      <c r="O25" s="192"/>
    </row>
    <row r="26" spans="3:15" ht="12.75" customHeight="1">
      <c r="C26" s="523"/>
      <c r="D26" s="192"/>
      <c r="E26" s="192"/>
      <c r="F26" s="192"/>
      <c r="G26" s="192"/>
      <c r="H26" s="192"/>
      <c r="I26" s="1061"/>
      <c r="J26" s="192"/>
      <c r="K26" s="1061"/>
      <c r="L26" s="192"/>
      <c r="M26" s="1061"/>
      <c r="N26" s="192"/>
      <c r="O26" s="192"/>
    </row>
    <row r="27" spans="4:15" ht="12.75">
      <c r="D27" s="192"/>
      <c r="E27" s="192"/>
      <c r="F27" s="192"/>
      <c r="G27" s="192"/>
      <c r="H27" s="192"/>
      <c r="I27" s="192"/>
      <c r="J27" s="192"/>
      <c r="K27" s="192"/>
      <c r="L27" s="192"/>
      <c r="M27" s="192"/>
      <c r="N27" s="192"/>
      <c r="O27" s="192"/>
    </row>
    <row r="28" spans="4:15" ht="12.75">
      <c r="D28" s="192"/>
      <c r="E28" s="192"/>
      <c r="F28" s="192"/>
      <c r="G28" s="192"/>
      <c r="H28" s="192"/>
      <c r="I28" s="192"/>
      <c r="J28" s="192"/>
      <c r="K28" s="192"/>
      <c r="L28" s="192"/>
      <c r="M28" s="192"/>
      <c r="N28" s="192"/>
      <c r="O28" s="192"/>
    </row>
    <row r="29" spans="4:15" ht="12.75">
      <c r="D29" s="192"/>
      <c r="E29" s="192"/>
      <c r="F29" s="192"/>
      <c r="G29" s="192"/>
      <c r="H29" s="192"/>
      <c r="I29" s="192"/>
      <c r="J29" s="192"/>
      <c r="K29" s="192"/>
      <c r="L29" s="192"/>
      <c r="M29" s="192"/>
      <c r="N29" s="192"/>
      <c r="O29" s="192"/>
    </row>
    <row r="30" spans="4:15" ht="12.75">
      <c r="D30" s="192"/>
      <c r="E30" s="192"/>
      <c r="F30" s="192"/>
      <c r="G30" s="192"/>
      <c r="H30" s="192"/>
      <c r="I30" s="192"/>
      <c r="J30" s="192"/>
      <c r="K30" s="192"/>
      <c r="L30" s="192"/>
      <c r="M30" s="192"/>
      <c r="N30" s="192"/>
      <c r="O30" s="192"/>
    </row>
    <row r="31" spans="4:15" ht="12.75">
      <c r="D31" s="192"/>
      <c r="E31" s="192"/>
      <c r="F31" s="192"/>
      <c r="G31" s="192"/>
      <c r="H31" s="192"/>
      <c r="I31" s="192"/>
      <c r="J31" s="192"/>
      <c r="K31" s="192"/>
      <c r="L31" s="192"/>
      <c r="M31" s="192"/>
      <c r="N31" s="192"/>
      <c r="O31" s="192"/>
    </row>
    <row r="32" spans="4:15" ht="12.75">
      <c r="D32" s="192"/>
      <c r="E32" s="192"/>
      <c r="F32" s="192"/>
      <c r="G32" s="192"/>
      <c r="H32" s="192"/>
      <c r="I32" s="192"/>
      <c r="J32" s="192"/>
      <c r="K32" s="192"/>
      <c r="L32" s="192"/>
      <c r="M32" s="192"/>
      <c r="N32" s="192"/>
      <c r="O32" s="192"/>
    </row>
    <row r="33" spans="4:15" ht="12.75">
      <c r="D33" s="192"/>
      <c r="E33" s="192"/>
      <c r="F33" s="192"/>
      <c r="G33" s="192"/>
      <c r="H33" s="192"/>
      <c r="I33" s="192"/>
      <c r="J33" s="192"/>
      <c r="K33" s="192"/>
      <c r="L33" s="192"/>
      <c r="M33" s="192"/>
      <c r="N33" s="192"/>
      <c r="O33" s="192"/>
    </row>
    <row r="34" spans="4:15" ht="12.75" customHeight="1">
      <c r="D34" s="192"/>
      <c r="E34" s="192"/>
      <c r="F34" s="192"/>
      <c r="G34" s="192"/>
      <c r="H34" s="192"/>
      <c r="I34" s="192"/>
      <c r="J34" s="192"/>
      <c r="K34" s="192"/>
      <c r="L34" s="192"/>
      <c r="M34" s="192"/>
      <c r="N34" s="192"/>
      <c r="O34" s="192"/>
    </row>
    <row r="35" spans="4:15" ht="12.75">
      <c r="D35" s="192"/>
      <c r="E35" s="192"/>
      <c r="F35" s="192"/>
      <c r="G35" s="192"/>
      <c r="H35" s="192"/>
      <c r="I35" s="192"/>
      <c r="J35" s="192"/>
      <c r="K35" s="192"/>
      <c r="L35" s="192"/>
      <c r="M35" s="192"/>
      <c r="N35" s="192"/>
      <c r="O35" s="192"/>
    </row>
    <row r="36" spans="4:15" ht="12.75">
      <c r="D36" s="192"/>
      <c r="E36" s="192"/>
      <c r="F36" s="192"/>
      <c r="G36" s="192"/>
      <c r="H36" s="192"/>
      <c r="I36" s="192"/>
      <c r="J36" s="192"/>
      <c r="K36" s="192"/>
      <c r="L36" s="192"/>
      <c r="M36" s="192"/>
      <c r="N36" s="192"/>
      <c r="O36" s="192"/>
    </row>
    <row r="37" spans="4:15" ht="12.75">
      <c r="D37" s="192"/>
      <c r="E37" s="192"/>
      <c r="F37" s="192"/>
      <c r="G37" s="192"/>
      <c r="H37" s="192"/>
      <c r="I37" s="192"/>
      <c r="J37" s="192"/>
      <c r="K37" s="192"/>
      <c r="L37" s="192"/>
      <c r="M37" s="192"/>
      <c r="N37" s="192"/>
      <c r="O37" s="192"/>
    </row>
    <row r="38" spans="4:15" ht="12.75">
      <c r="D38" s="192"/>
      <c r="E38" s="192"/>
      <c r="F38" s="192"/>
      <c r="G38" s="192"/>
      <c r="H38" s="192"/>
      <c r="I38" s="192"/>
      <c r="J38" s="192"/>
      <c r="K38" s="192"/>
      <c r="L38" s="192"/>
      <c r="M38" s="192"/>
      <c r="N38" s="192"/>
      <c r="O38" s="192"/>
    </row>
    <row r="39" spans="4:15" ht="12.75">
      <c r="D39" s="192"/>
      <c r="E39" s="192"/>
      <c r="F39" s="192"/>
      <c r="G39" s="192"/>
      <c r="H39" s="192"/>
      <c r="I39" s="192"/>
      <c r="J39" s="192"/>
      <c r="K39" s="192"/>
      <c r="L39" s="192"/>
      <c r="M39" s="192"/>
      <c r="N39" s="192"/>
      <c r="O39" s="192"/>
    </row>
    <row r="40" spans="4:15" ht="12.75">
      <c r="D40" s="192"/>
      <c r="E40" s="192"/>
      <c r="F40" s="192"/>
      <c r="G40" s="192"/>
      <c r="H40" s="192"/>
      <c r="I40" s="192"/>
      <c r="J40" s="192"/>
      <c r="K40" s="192"/>
      <c r="L40" s="192"/>
      <c r="M40" s="192"/>
      <c r="N40" s="192"/>
      <c r="O40" s="192"/>
    </row>
    <row r="41" spans="4:15" ht="12.75">
      <c r="D41" s="192"/>
      <c r="E41" s="192"/>
      <c r="F41" s="192"/>
      <c r="G41" s="192"/>
      <c r="H41" s="192"/>
      <c r="I41" s="192"/>
      <c r="J41" s="192"/>
      <c r="K41" s="192"/>
      <c r="L41" s="192"/>
      <c r="M41" s="192"/>
      <c r="N41" s="192"/>
      <c r="O41" s="192"/>
    </row>
    <row r="42" spans="1:15" ht="12.75">
      <c r="A42" s="1726"/>
      <c r="D42" s="192"/>
      <c r="E42" s="192"/>
      <c r="F42" s="192"/>
      <c r="G42" s="192"/>
      <c r="H42" s="192"/>
      <c r="I42" s="192"/>
      <c r="J42" s="192"/>
      <c r="K42" s="192"/>
      <c r="L42" s="192"/>
      <c r="M42" s="192"/>
      <c r="N42" s="192"/>
      <c r="O42" s="192"/>
    </row>
    <row r="43" spans="1:15" ht="12.75">
      <c r="A43" s="1726"/>
      <c r="D43" s="192"/>
      <c r="E43" s="192"/>
      <c r="F43" s="192"/>
      <c r="G43" s="192"/>
      <c r="H43" s="192"/>
      <c r="I43" s="192"/>
      <c r="J43" s="192"/>
      <c r="K43" s="192"/>
      <c r="L43" s="192"/>
      <c r="M43" s="192"/>
      <c r="N43" s="192"/>
      <c r="O43" s="192"/>
    </row>
    <row r="44" spans="4:15" ht="12.75">
      <c r="D44" s="192"/>
      <c r="E44" s="192"/>
      <c r="F44" s="192"/>
      <c r="G44" s="192"/>
      <c r="H44" s="192"/>
      <c r="I44" s="192"/>
      <c r="J44" s="192"/>
      <c r="K44" s="192"/>
      <c r="L44" s="192"/>
      <c r="M44" s="192"/>
      <c r="N44" s="192"/>
      <c r="O44" s="192"/>
    </row>
    <row r="46" spans="4:15" ht="12.75">
      <c r="D46" s="192"/>
      <c r="E46" s="192"/>
      <c r="F46" s="192"/>
      <c r="G46" s="192"/>
      <c r="H46" s="192"/>
      <c r="I46" s="192"/>
      <c r="J46" s="192"/>
      <c r="K46" s="192"/>
      <c r="L46" s="192"/>
      <c r="M46" s="192"/>
      <c r="N46" s="192"/>
      <c r="O46" s="192"/>
    </row>
    <row r="47" spans="4:15" ht="12.75">
      <c r="D47" s="192"/>
      <c r="E47" s="192"/>
      <c r="F47" s="192"/>
      <c r="G47" s="192"/>
      <c r="H47" s="192"/>
      <c r="I47" s="192"/>
      <c r="J47" s="192"/>
      <c r="K47" s="192"/>
      <c r="L47" s="192"/>
      <c r="M47" s="192"/>
      <c r="N47" s="192"/>
      <c r="O47" s="192"/>
    </row>
    <row r="48" spans="4:15" ht="12.75">
      <c r="D48" s="192"/>
      <c r="E48" s="192"/>
      <c r="F48" s="192"/>
      <c r="G48" s="192"/>
      <c r="H48" s="192"/>
      <c r="I48" s="192"/>
      <c r="J48" s="192"/>
      <c r="K48" s="192"/>
      <c r="L48" s="192"/>
      <c r="M48" s="192"/>
      <c r="N48" s="192"/>
      <c r="O48" s="192"/>
    </row>
    <row r="49" spans="4:15" ht="15" customHeight="1">
      <c r="D49" s="192"/>
      <c r="E49" s="192"/>
      <c r="F49" s="192"/>
      <c r="G49" s="192"/>
      <c r="H49" s="192"/>
      <c r="I49" s="192"/>
      <c r="J49" s="192"/>
      <c r="K49" s="192"/>
      <c r="L49" s="192"/>
      <c r="M49" s="192"/>
      <c r="N49" s="192"/>
      <c r="O49" s="192"/>
    </row>
  </sheetData>
  <sheetProtection/>
  <mergeCells count="6">
    <mergeCell ref="A42:A43"/>
    <mergeCell ref="A1:A3"/>
    <mergeCell ref="H7:J7"/>
    <mergeCell ref="A4:P4"/>
    <mergeCell ref="A5:P5"/>
    <mergeCell ref="J3:P3"/>
  </mergeCells>
  <printOptions/>
  <pageMargins left="0.3937007874015748" right="0.3937007874015748" top="0.5905511811023623" bottom="0.3937007874015748" header="0.5905511811023623" footer="0.3937007874015748"/>
  <pageSetup horizontalDpi="600" verticalDpi="600" orientation="landscape" scale="90" r:id="rId1"/>
  <headerFooter alignWithMargins="0">
    <oddHeader>&amp;L&amp;9Organisme ________________________________________&amp;R&amp;9Code géographique ____________</oddHeader>
  </headerFooter>
</worksheet>
</file>

<file path=xl/worksheets/sheet57.xml><?xml version="1.0" encoding="utf-8"?>
<worksheet xmlns="http://schemas.openxmlformats.org/spreadsheetml/2006/main" xmlns:r="http://schemas.openxmlformats.org/officeDocument/2006/relationships">
  <sheetPr codeName="Feuil78"/>
  <dimension ref="A1:Q52"/>
  <sheetViews>
    <sheetView zoomScalePageLayoutView="0" workbookViewId="0" topLeftCell="A19">
      <selection activeCell="P22" sqref="P22"/>
    </sheetView>
  </sheetViews>
  <sheetFormatPr defaultColWidth="11.421875" defaultRowHeight="12.75" customHeight="1"/>
  <cols>
    <col min="1" max="1" width="2.57421875" style="1" customWidth="1"/>
    <col min="2" max="2" width="3.7109375" style="1" customWidth="1"/>
    <col min="3" max="3" width="53.421875" style="1" customWidth="1"/>
    <col min="4" max="4" width="3.8515625" style="1" customWidth="1"/>
    <col min="5" max="6" width="3.7109375" style="1" customWidth="1"/>
    <col min="7" max="7" width="3.57421875" style="1" customWidth="1"/>
    <col min="8" max="8" width="3.7109375" style="1" customWidth="1"/>
    <col min="9" max="9" width="3.57421875" style="1" customWidth="1"/>
    <col min="10" max="10" width="14.00390625" style="1" hidden="1" customWidth="1"/>
    <col min="11" max="12" width="3.7109375" style="1" hidden="1" customWidth="1"/>
    <col min="13" max="15" width="3.57421875" style="1" customWidth="1"/>
    <col min="16" max="16384" width="11.421875" style="1" customWidth="1"/>
  </cols>
  <sheetData>
    <row r="1" spans="2:4" ht="12.75" customHeight="1">
      <c r="B1" s="641"/>
      <c r="C1" s="721"/>
      <c r="D1" s="18"/>
    </row>
    <row r="2" spans="2:4" ht="12.75" customHeight="1">
      <c r="B2" s="641"/>
      <c r="C2" s="1364" t="s">
        <v>608</v>
      </c>
      <c r="D2" s="18"/>
    </row>
    <row r="3" spans="3:13" ht="12.75" customHeight="1">
      <c r="C3" s="1723" t="s">
        <v>841</v>
      </c>
      <c r="D3" s="1723"/>
      <c r="E3" s="1723"/>
      <c r="F3" s="1723"/>
      <c r="G3" s="1723"/>
      <c r="H3" s="1723"/>
      <c r="I3" s="1723"/>
      <c r="J3" s="1723"/>
      <c r="K3" s="1723"/>
      <c r="L3" s="1723"/>
      <c r="M3" s="1723"/>
    </row>
    <row r="4" spans="3:17" ht="12.75" customHeight="1">
      <c r="C4" s="1723" t="s">
        <v>1047</v>
      </c>
      <c r="D4" s="1723"/>
      <c r="E4" s="1723"/>
      <c r="F4" s="1723"/>
      <c r="G4" s="1723"/>
      <c r="H4" s="1723"/>
      <c r="I4" s="1723"/>
      <c r="J4" s="1723"/>
      <c r="K4" s="1723"/>
      <c r="L4" s="1723"/>
      <c r="M4" s="1723"/>
      <c r="Q4" s="310"/>
    </row>
    <row r="5" spans="3:12" ht="12.75" customHeight="1">
      <c r="C5" s="281"/>
      <c r="D5" s="5"/>
      <c r="E5" s="5"/>
      <c r="F5" s="5"/>
      <c r="G5" s="5"/>
      <c r="H5" s="5"/>
      <c r="I5" s="5"/>
      <c r="J5" s="5"/>
      <c r="K5" s="5"/>
      <c r="L5" s="5"/>
    </row>
    <row r="6" ht="12.75" customHeight="1">
      <c r="A6" s="4"/>
    </row>
    <row r="7" spans="1:9" ht="12.75" customHeight="1">
      <c r="A7" s="4"/>
      <c r="F7" s="1158" t="s">
        <v>842</v>
      </c>
      <c r="I7" s="1159" t="s">
        <v>843</v>
      </c>
    </row>
    <row r="8" ht="12.75" customHeight="1">
      <c r="A8" s="4"/>
    </row>
    <row r="9" spans="2:11" ht="12.75" customHeight="1">
      <c r="B9" s="1" t="s">
        <v>1103</v>
      </c>
      <c r="C9" s="1" t="s">
        <v>996</v>
      </c>
      <c r="F9" s="21"/>
      <c r="G9" s="18"/>
      <c r="H9" s="18"/>
      <c r="I9" s="18"/>
      <c r="J9" s="130"/>
      <c r="K9" s="661"/>
    </row>
    <row r="10" spans="3:11" ht="12.75" customHeight="1">
      <c r="C10" s="1" t="s">
        <v>1217</v>
      </c>
      <c r="F10" s="21"/>
      <c r="G10" s="18"/>
      <c r="H10" s="18"/>
      <c r="I10" s="18"/>
      <c r="J10" s="130"/>
      <c r="K10" s="661"/>
    </row>
    <row r="11" spans="3:11" ht="12.75" customHeight="1">
      <c r="C11" s="1" t="s">
        <v>445</v>
      </c>
      <c r="F11" s="21"/>
      <c r="G11" s="18"/>
      <c r="H11" s="18"/>
      <c r="I11" s="18"/>
      <c r="J11" s="130"/>
      <c r="K11" s="661"/>
    </row>
    <row r="12" spans="3:11" ht="12.75" customHeight="1">
      <c r="C12" s="1" t="s">
        <v>446</v>
      </c>
      <c r="D12" s="1157"/>
      <c r="E12" s="1155">
        <v>1</v>
      </c>
      <c r="F12" s="1636" t="s">
        <v>880</v>
      </c>
      <c r="H12" s="1155">
        <f>E12+1</f>
        <v>2</v>
      </c>
      <c r="I12" s="1156"/>
      <c r="J12" s="21" t="e">
        <f>F12+1</f>
        <v>#VALUE!</v>
      </c>
      <c r="K12" s="1156"/>
    </row>
    <row r="13" spans="4:11" ht="12.75" customHeight="1">
      <c r="D13" s="1157"/>
      <c r="E13" s="1155"/>
      <c r="F13" s="18"/>
      <c r="H13" s="1155"/>
      <c r="I13" s="18"/>
      <c r="J13" s="21"/>
      <c r="K13" s="18"/>
    </row>
    <row r="14" spans="1:12" ht="12.75" customHeight="1">
      <c r="A14" s="310"/>
      <c r="C14" s="1" t="s">
        <v>997</v>
      </c>
      <c r="D14" s="5"/>
      <c r="E14" s="1155">
        <f>H12+1</f>
        <v>3</v>
      </c>
      <c r="F14" s="1682" t="s">
        <v>880</v>
      </c>
      <c r="H14" s="1155">
        <f>E14+1</f>
        <v>4</v>
      </c>
      <c r="I14" s="1636"/>
      <c r="J14" s="5"/>
      <c r="K14" s="5"/>
      <c r="L14" s="5"/>
    </row>
    <row r="15" ht="12.75" customHeight="1">
      <c r="A15" s="4"/>
    </row>
    <row r="16" ht="12.75" customHeight="1">
      <c r="A16" s="4" t="s">
        <v>440</v>
      </c>
    </row>
    <row r="17" ht="12.75" customHeight="1">
      <c r="A17" s="4" t="s">
        <v>441</v>
      </c>
    </row>
    <row r="19" spans="2:8" ht="12.75" customHeight="1">
      <c r="B19" s="1" t="s">
        <v>1105</v>
      </c>
      <c r="C19" s="1" t="s">
        <v>447</v>
      </c>
      <c r="E19" s="1153"/>
      <c r="H19" s="1153"/>
    </row>
    <row r="20" spans="3:8" ht="12.75" customHeight="1">
      <c r="C20" s="1" t="s">
        <v>448</v>
      </c>
      <c r="E20" s="1153"/>
      <c r="H20" s="1153"/>
    </row>
    <row r="21" spans="3:12" ht="12.75" customHeight="1">
      <c r="C21" s="1" t="s">
        <v>998</v>
      </c>
      <c r="E21" s="1155">
        <f>H14+1</f>
        <v>5</v>
      </c>
      <c r="F21" s="1156"/>
      <c r="H21" s="1155">
        <f>E21+1</f>
        <v>6</v>
      </c>
      <c r="I21" s="1636" t="s">
        <v>880</v>
      </c>
      <c r="L21" s="18"/>
    </row>
    <row r="22" spans="5:9" ht="12.75" customHeight="1">
      <c r="E22" s="1812"/>
      <c r="F22" s="1812"/>
      <c r="H22" s="1812"/>
      <c r="I22" s="1812"/>
    </row>
    <row r="23" spans="3:8" ht="12.75" customHeight="1">
      <c r="C23" s="1" t="s">
        <v>449</v>
      </c>
      <c r="E23" s="1153"/>
      <c r="H23" s="1153"/>
    </row>
    <row r="24" spans="3:8" ht="12.75" customHeight="1">
      <c r="C24" s="1" t="s">
        <v>450</v>
      </c>
      <c r="E24" s="1153"/>
      <c r="H24" s="1153"/>
    </row>
    <row r="25" spans="5:8" ht="12.75" customHeight="1">
      <c r="E25" s="1153"/>
      <c r="H25" s="1153"/>
    </row>
    <row r="26" spans="3:8" ht="12.75" customHeight="1">
      <c r="C26" s="30" t="s">
        <v>451</v>
      </c>
      <c r="E26" s="1153"/>
      <c r="H26" s="1153"/>
    </row>
    <row r="27" spans="5:8" ht="12.75" customHeight="1">
      <c r="E27" s="1153"/>
      <c r="H27" s="1153"/>
    </row>
    <row r="28" spans="2:11" ht="12.75" customHeight="1">
      <c r="B28" s="1" t="s">
        <v>542</v>
      </c>
      <c r="C28" s="66" t="s">
        <v>495</v>
      </c>
      <c r="D28" s="18"/>
      <c r="E28" s="18"/>
      <c r="F28" s="730"/>
      <c r="G28" s="18"/>
      <c r="H28" s="18"/>
      <c r="K28" s="1153"/>
    </row>
    <row r="29" spans="3:15" ht="12.75" customHeight="1">
      <c r="C29" s="66" t="s">
        <v>1401</v>
      </c>
      <c r="D29" s="18"/>
      <c r="E29" s="18"/>
      <c r="G29" s="18"/>
      <c r="H29" s="18"/>
      <c r="K29" s="1153"/>
      <c r="O29" s="1159"/>
    </row>
    <row r="30" spans="3:11" ht="12.75" customHeight="1">
      <c r="C30" s="1" t="s">
        <v>143</v>
      </c>
      <c r="K30" s="1153"/>
    </row>
    <row r="31" spans="3:15" ht="12.75" customHeight="1">
      <c r="C31" s="1" t="s">
        <v>999</v>
      </c>
      <c r="E31" s="1155">
        <f>H21+1</f>
        <v>7</v>
      </c>
      <c r="F31" s="1636" t="s">
        <v>880</v>
      </c>
      <c r="H31" s="1155">
        <f>E31+1</f>
        <v>8</v>
      </c>
      <c r="I31" s="1682"/>
      <c r="K31" s="1153"/>
      <c r="O31" s="18"/>
    </row>
    <row r="32" spans="5:11" ht="12.75" customHeight="1">
      <c r="E32" s="1812"/>
      <c r="F32" s="1812"/>
      <c r="H32" s="1812"/>
      <c r="I32" s="1812"/>
      <c r="K32" s="1153"/>
    </row>
    <row r="33" spans="3:11" ht="12.75" customHeight="1">
      <c r="C33" s="1" t="s">
        <v>144</v>
      </c>
      <c r="E33" s="1153"/>
      <c r="H33" s="1153"/>
      <c r="K33" s="1153"/>
    </row>
    <row r="34" spans="3:12" ht="12.75" customHeight="1">
      <c r="C34" s="1" t="s">
        <v>145</v>
      </c>
      <c r="E34" s="1153"/>
      <c r="H34" s="1153"/>
      <c r="L34" s="5"/>
    </row>
    <row r="35" spans="5:8" ht="12.75" customHeight="1">
      <c r="E35" s="1153"/>
      <c r="H35" s="1153"/>
    </row>
    <row r="36" spans="3:8" ht="12.75" customHeight="1">
      <c r="C36" s="30" t="s">
        <v>728</v>
      </c>
      <c r="E36" s="1153"/>
      <c r="H36" s="1153"/>
    </row>
    <row r="37" spans="3:8" ht="12.75" customHeight="1">
      <c r="C37" s="30" t="s">
        <v>727</v>
      </c>
      <c r="E37" s="1153"/>
      <c r="H37" s="1153"/>
    </row>
    <row r="38" spans="3:8" ht="12.75" customHeight="1">
      <c r="C38" s="1160"/>
      <c r="E38" s="1153"/>
      <c r="H38" s="1153"/>
    </row>
    <row r="39" spans="2:11" ht="12.75" customHeight="1">
      <c r="B39" s="1" t="s">
        <v>1252</v>
      </c>
      <c r="C39" s="1" t="s">
        <v>146</v>
      </c>
      <c r="D39" s="18"/>
      <c r="E39" s="18"/>
      <c r="F39" s="730"/>
      <c r="G39" s="18"/>
      <c r="H39" s="18"/>
      <c r="I39" s="730"/>
      <c r="J39" s="18"/>
      <c r="K39" s="1153"/>
    </row>
    <row r="40" spans="3:11" ht="12.75" customHeight="1">
      <c r="C40" s="1" t="s">
        <v>147</v>
      </c>
      <c r="D40" s="18"/>
      <c r="E40" s="18"/>
      <c r="F40" s="730"/>
      <c r="G40" s="18"/>
      <c r="H40" s="18"/>
      <c r="I40" s="730"/>
      <c r="J40" s="18"/>
      <c r="K40" s="1153"/>
    </row>
    <row r="41" spans="3:15" ht="12.75" customHeight="1">
      <c r="C41" s="1" t="s">
        <v>1000</v>
      </c>
      <c r="E41" s="1155">
        <f>H31+1</f>
        <v>9</v>
      </c>
      <c r="F41" s="1636" t="s">
        <v>880</v>
      </c>
      <c r="H41" s="1155">
        <f>E41+1</f>
        <v>10</v>
      </c>
      <c r="I41" s="1156"/>
      <c r="K41" s="1153"/>
      <c r="L41" s="18"/>
      <c r="O41" s="18"/>
    </row>
    <row r="42" spans="5:15" ht="12.75" customHeight="1">
      <c r="E42" s="1812"/>
      <c r="F42" s="1812"/>
      <c r="H42" s="1812"/>
      <c r="I42" s="1812"/>
      <c r="K42" s="1153"/>
      <c r="L42" s="18"/>
      <c r="O42" s="18"/>
    </row>
    <row r="43" ht="12.75" customHeight="1">
      <c r="K43" s="1153"/>
    </row>
    <row r="44" spans="2:11" ht="12.75" customHeight="1">
      <c r="B44" s="1" t="s">
        <v>1258</v>
      </c>
      <c r="C44" s="396" t="s">
        <v>148</v>
      </c>
      <c r="E44" s="1153"/>
      <c r="H44" s="1153"/>
      <c r="K44" s="1153"/>
    </row>
    <row r="45" spans="3:11" ht="12.75" customHeight="1">
      <c r="C45" s="396" t="s">
        <v>149</v>
      </c>
      <c r="K45" s="1153"/>
    </row>
    <row r="46" spans="3:15" ht="12.75" customHeight="1">
      <c r="C46" s="396" t="s">
        <v>1001</v>
      </c>
      <c r="E46" s="1155">
        <f>+H41+1</f>
        <v>11</v>
      </c>
      <c r="F46" s="1636" t="s">
        <v>880</v>
      </c>
      <c r="H46" s="1155">
        <f>E46+1</f>
        <v>12</v>
      </c>
      <c r="I46" s="1156"/>
      <c r="K46" s="1153"/>
      <c r="O46" s="18"/>
    </row>
    <row r="47" spans="5:11" ht="12.75" customHeight="1">
      <c r="E47" s="1812"/>
      <c r="F47" s="1812"/>
      <c r="H47" s="1812"/>
      <c r="I47" s="1812"/>
      <c r="K47" s="1153"/>
    </row>
    <row r="48" spans="3:11" ht="12.75" customHeight="1">
      <c r="C48" s="1" t="s">
        <v>150</v>
      </c>
      <c r="E48" s="1153"/>
      <c r="H48" s="1153"/>
      <c r="K48" s="1153"/>
    </row>
    <row r="49" spans="3:11" ht="12.75" customHeight="1">
      <c r="C49" s="1" t="s">
        <v>151</v>
      </c>
      <c r="E49" s="1153"/>
      <c r="H49" s="1153"/>
      <c r="K49" s="1153"/>
    </row>
    <row r="50" spans="3:11" ht="12.75" customHeight="1">
      <c r="C50" s="30"/>
      <c r="E50" s="1153"/>
      <c r="H50" s="1153"/>
      <c r="K50" s="1153"/>
    </row>
    <row r="51" spans="3:11" ht="12.75" customHeight="1">
      <c r="C51" s="30" t="s">
        <v>451</v>
      </c>
      <c r="E51" s="1153"/>
      <c r="H51" s="1153"/>
      <c r="K51" s="1153"/>
    </row>
    <row r="52" spans="5:11" ht="12.75" customHeight="1">
      <c r="E52" s="1153"/>
      <c r="F52" s="1154"/>
      <c r="H52" s="1153"/>
      <c r="I52" s="1154"/>
      <c r="K52" s="1153"/>
    </row>
  </sheetData>
  <sheetProtection/>
  <mergeCells count="10">
    <mergeCell ref="E22:F22"/>
    <mergeCell ref="H22:I22"/>
    <mergeCell ref="C3:M3"/>
    <mergeCell ref="C4:M4"/>
    <mergeCell ref="E47:F47"/>
    <mergeCell ref="H47:I47"/>
    <mergeCell ref="E32:F32"/>
    <mergeCell ref="H32:I32"/>
    <mergeCell ref="E42:F42"/>
    <mergeCell ref="H42:I42"/>
  </mergeCells>
  <printOptions/>
  <pageMargins left="0.5905511811023623" right="0.5905511811023623" top="0.5905511811023623" bottom="0.3937007874015748" header="0.5905511811023623" footer="0.3937007874015748"/>
  <pageSetup horizontalDpi="600" verticalDpi="600" orientation="portrait" r:id="rId1"/>
  <headerFooter alignWithMargins="0">
    <oddHeader>&amp;LOrganisme ________________________________________&amp;RCode géographique ____________</oddHeader>
    <oddFooter>&amp;LS53</oddFooter>
  </headerFooter>
</worksheet>
</file>

<file path=xl/worksheets/sheet58.xml><?xml version="1.0" encoding="utf-8"?>
<worksheet xmlns="http://schemas.openxmlformats.org/spreadsheetml/2006/main" xmlns:r="http://schemas.openxmlformats.org/officeDocument/2006/relationships">
  <sheetPr codeName="Feuil30"/>
  <dimension ref="A2:G49"/>
  <sheetViews>
    <sheetView zoomScalePageLayoutView="0" workbookViewId="0" topLeftCell="A1">
      <selection activeCell="A1" sqref="A1:A16384"/>
    </sheetView>
  </sheetViews>
  <sheetFormatPr defaultColWidth="11.421875" defaultRowHeight="12.75"/>
  <cols>
    <col min="1" max="1" width="11.421875" style="1" customWidth="1"/>
    <col min="2" max="2" width="13.140625" style="1" customWidth="1"/>
    <col min="3" max="3" width="11.8515625" style="1" customWidth="1"/>
    <col min="4" max="4" width="6.00390625" style="1" customWidth="1"/>
    <col min="5" max="5" width="11.421875" style="1" customWidth="1"/>
    <col min="6" max="6" width="12.421875" style="1" customWidth="1"/>
    <col min="7" max="7" width="13.57421875" style="1" customWidth="1"/>
    <col min="8" max="16384" width="11.421875" style="1" customWidth="1"/>
  </cols>
  <sheetData>
    <row r="2" ht="12.75">
      <c r="A2" s="1364"/>
    </row>
    <row r="5" ht="13.5" thickBot="1"/>
    <row r="6" spans="1:4" ht="12.75">
      <c r="A6" s="176"/>
      <c r="B6" s="176"/>
      <c r="C6" s="176"/>
      <c r="D6" s="176"/>
    </row>
    <row r="7" ht="12.75">
      <c r="A7" s="20" t="s">
        <v>152</v>
      </c>
    </row>
    <row r="9" ht="12.75">
      <c r="C9" s="310"/>
    </row>
    <row r="11" spans="1:3" ht="12.75">
      <c r="A11" s="1" t="s">
        <v>154</v>
      </c>
      <c r="C11" s="1036"/>
    </row>
    <row r="13" spans="1:3" ht="12.75">
      <c r="A13" s="1" t="s">
        <v>368</v>
      </c>
      <c r="C13" s="1036"/>
    </row>
    <row r="36" spans="1:4" ht="13.5" thickBot="1">
      <c r="A36" s="14"/>
      <c r="B36" s="14"/>
      <c r="C36" s="14"/>
      <c r="D36" s="14"/>
    </row>
    <row r="38" ht="12.75">
      <c r="A38" s="20" t="s">
        <v>369</v>
      </c>
    </row>
    <row r="40" ht="12.75">
      <c r="C40" s="310"/>
    </row>
    <row r="42" spans="1:7" ht="12.75">
      <c r="A42" s="1" t="s">
        <v>370</v>
      </c>
      <c r="C42" s="1036"/>
      <c r="D42" s="310"/>
      <c r="G42" s="1036"/>
    </row>
    <row r="43" ht="12.75">
      <c r="D43" s="310"/>
    </row>
    <row r="44" spans="1:4" ht="12.75">
      <c r="A44" s="1" t="s">
        <v>371</v>
      </c>
      <c r="D44" s="310"/>
    </row>
    <row r="45" spans="1:7" ht="12.75">
      <c r="A45" s="1" t="s">
        <v>372</v>
      </c>
      <c r="C45" s="1036"/>
      <c r="D45" s="310"/>
      <c r="G45" s="1067"/>
    </row>
    <row r="46" spans="4:7" ht="12.75">
      <c r="D46" s="310"/>
      <c r="G46" s="30"/>
    </row>
    <row r="47" spans="4:7" ht="12.75">
      <c r="D47" s="310"/>
      <c r="G47" s="1067"/>
    </row>
    <row r="48" spans="4:7" ht="12.75">
      <c r="D48" s="310"/>
      <c r="G48" s="30"/>
    </row>
    <row r="49" spans="4:7" ht="12.75">
      <c r="D49" s="310"/>
      <c r="G49" s="1067"/>
    </row>
  </sheetData>
  <sheetProtection/>
  <printOptions/>
  <pageMargins left="0.7874015748031497" right="0.5905511811023623" top="0.5905511811023623" bottom="0.3937007874015748" header="0.5905511811023623" footer="0.3937007874015748"/>
  <pageSetup horizontalDpi="600" verticalDpi="600" orientation="portrait" r:id="rId1"/>
  <headerFooter alignWithMargins="0">
    <oddHeader>&amp;L&amp;9Organisme ________________________________________&amp;R&amp;9Code géographique ____________</oddHeader>
    <oddFooter>&amp;LS54</oddFooter>
  </headerFooter>
</worksheet>
</file>

<file path=xl/worksheets/sheet59.xml><?xml version="1.0" encoding="utf-8"?>
<worksheet xmlns="http://schemas.openxmlformats.org/spreadsheetml/2006/main" xmlns:r="http://schemas.openxmlformats.org/officeDocument/2006/relationships">
  <sheetPr codeName="Feuil79"/>
  <dimension ref="A2:H57"/>
  <sheetViews>
    <sheetView zoomScalePageLayoutView="0" workbookViewId="0" topLeftCell="A29">
      <selection activeCell="F26" sqref="F26"/>
    </sheetView>
  </sheetViews>
  <sheetFormatPr defaultColWidth="11.421875" defaultRowHeight="12.75"/>
  <cols>
    <col min="1" max="1" width="11.421875" style="1" customWidth="1"/>
    <col min="2" max="2" width="8.8515625" style="1" customWidth="1"/>
    <col min="3" max="16384" width="11.421875" style="1" customWidth="1"/>
  </cols>
  <sheetData>
    <row r="2" spans="1:8" ht="12.75">
      <c r="A2" s="66"/>
      <c r="B2" s="67"/>
      <c r="C2" s="63"/>
      <c r="D2" s="63"/>
      <c r="E2" s="63"/>
      <c r="F2" s="63"/>
      <c r="G2" s="63"/>
      <c r="H2" s="63"/>
    </row>
    <row r="3" spans="1:8" ht="12.75">
      <c r="A3" s="67" t="s">
        <v>373</v>
      </c>
      <c r="B3" s="67"/>
      <c r="C3" s="63"/>
      <c r="D3" s="63"/>
      <c r="E3" s="63"/>
      <c r="F3" s="63"/>
      <c r="G3" s="63"/>
      <c r="H3" s="63"/>
    </row>
    <row r="4" spans="1:8" ht="12.75">
      <c r="A4" s="1723" t="s">
        <v>1047</v>
      </c>
      <c r="B4" s="1723"/>
      <c r="C4" s="1723"/>
      <c r="D4" s="1723"/>
      <c r="E4" s="1723"/>
      <c r="F4" s="1723"/>
      <c r="G4" s="1723"/>
      <c r="H4" s="1723"/>
    </row>
    <row r="5" spans="1:2" ht="12.75">
      <c r="A5" s="20" t="s">
        <v>374</v>
      </c>
      <c r="B5" s="20"/>
    </row>
    <row r="6" spans="1:7" ht="12.75">
      <c r="A6" s="1" t="s">
        <v>375</v>
      </c>
      <c r="C6" s="1024"/>
      <c r="D6" s="45"/>
      <c r="E6" s="45"/>
      <c r="F6" s="45"/>
      <c r="G6" s="45"/>
    </row>
    <row r="7" spans="3:7" ht="12.75">
      <c r="C7" s="702" t="s">
        <v>376</v>
      </c>
      <c r="D7" s="702" t="s">
        <v>377</v>
      </c>
      <c r="E7" s="18"/>
      <c r="F7" s="18"/>
      <c r="G7" s="18"/>
    </row>
    <row r="8" spans="3:7" ht="12.75">
      <c r="C8" s="1024"/>
      <c r="D8" s="45"/>
      <c r="E8" s="45"/>
      <c r="F8" s="18"/>
      <c r="G8" s="305"/>
    </row>
    <row r="9" spans="3:7" ht="12.75">
      <c r="C9" s="702" t="s">
        <v>378</v>
      </c>
      <c r="D9" s="18"/>
      <c r="E9" s="18"/>
      <c r="F9" s="18"/>
      <c r="G9" s="152" t="s">
        <v>379</v>
      </c>
    </row>
    <row r="10" spans="1:7" ht="12.75">
      <c r="A10" s="1" t="s">
        <v>380</v>
      </c>
      <c r="C10" s="1024"/>
      <c r="D10" s="45"/>
      <c r="E10" s="45"/>
      <c r="F10" s="18"/>
      <c r="G10" s="18"/>
    </row>
    <row r="11" spans="3:4" ht="12.75">
      <c r="C11" s="703" t="s">
        <v>381</v>
      </c>
      <c r="D11" s="703" t="s">
        <v>382</v>
      </c>
    </row>
    <row r="12" spans="1:5" ht="12.75">
      <c r="A12" s="1" t="s">
        <v>383</v>
      </c>
      <c r="C12" s="1024"/>
      <c r="D12" s="45"/>
      <c r="E12" s="45"/>
    </row>
    <row r="13" spans="3:4" ht="12.75">
      <c r="C13" s="703" t="s">
        <v>389</v>
      </c>
      <c r="D13" s="703" t="s">
        <v>382</v>
      </c>
    </row>
    <row r="14" spans="1:5" ht="12.75">
      <c r="A14" s="1" t="s">
        <v>390</v>
      </c>
      <c r="C14" s="1024"/>
      <c r="D14" s="45"/>
      <c r="E14" s="45"/>
    </row>
    <row r="15" ht="12.75">
      <c r="C15" s="703"/>
    </row>
    <row r="16" spans="1:2" ht="12.75">
      <c r="A16" s="20" t="s">
        <v>391</v>
      </c>
      <c r="B16" s="20"/>
    </row>
    <row r="17" ht="12.75">
      <c r="A17" s="4"/>
    </row>
    <row r="18" spans="1:7" ht="12.75">
      <c r="A18" s="1" t="s">
        <v>392</v>
      </c>
      <c r="C18" s="1024"/>
      <c r="D18" s="45"/>
      <c r="E18" s="45"/>
      <c r="F18" s="45"/>
      <c r="G18" s="45"/>
    </row>
    <row r="19" spans="3:7" ht="12.75">
      <c r="C19" s="702"/>
      <c r="D19" s="18"/>
      <c r="E19" s="18"/>
      <c r="F19" s="18"/>
      <c r="G19" s="18"/>
    </row>
    <row r="20" spans="1:5" ht="12.75">
      <c r="A20" s="1" t="s">
        <v>380</v>
      </c>
      <c r="C20" s="1024"/>
      <c r="D20" s="45"/>
      <c r="E20" s="45"/>
    </row>
    <row r="21" spans="3:4" ht="12.75">
      <c r="C21" s="703" t="s">
        <v>389</v>
      </c>
      <c r="D21" s="703" t="s">
        <v>382</v>
      </c>
    </row>
    <row r="22" spans="1:5" ht="12.75">
      <c r="A22" s="1" t="s">
        <v>383</v>
      </c>
      <c r="C22" s="1024"/>
      <c r="D22" s="45"/>
      <c r="E22" s="45"/>
    </row>
    <row r="23" spans="3:4" ht="12.75">
      <c r="C23" s="703" t="s">
        <v>389</v>
      </c>
      <c r="D23" s="703" t="s">
        <v>382</v>
      </c>
    </row>
    <row r="24" spans="1:5" ht="12.75">
      <c r="A24" s="1" t="s">
        <v>390</v>
      </c>
      <c r="C24" s="1024"/>
      <c r="D24" s="45"/>
      <c r="E24" s="45"/>
    </row>
    <row r="25" ht="12.75">
      <c r="C25" s="703"/>
    </row>
    <row r="26" spans="1:2" ht="12.75">
      <c r="A26" s="20" t="s">
        <v>393</v>
      </c>
      <c r="B26" s="20"/>
    </row>
    <row r="28" spans="1:7" ht="12.75">
      <c r="A28" s="1" t="s">
        <v>392</v>
      </c>
      <c r="C28" s="1024"/>
      <c r="D28" s="45"/>
      <c r="E28" s="45"/>
      <c r="F28" s="45"/>
      <c r="G28" s="45"/>
    </row>
    <row r="29" spans="1:7" ht="15" customHeight="1">
      <c r="A29" s="1" t="s">
        <v>394</v>
      </c>
      <c r="C29" s="1024"/>
      <c r="D29" s="45"/>
      <c r="E29" s="45"/>
      <c r="F29" s="45"/>
      <c r="G29" s="45"/>
    </row>
    <row r="31" spans="1:7" ht="12.75">
      <c r="A31" s="1" t="s">
        <v>375</v>
      </c>
      <c r="C31" s="1161"/>
      <c r="D31" s="45"/>
      <c r="E31" s="45"/>
      <c r="F31" s="45"/>
      <c r="G31" s="45"/>
    </row>
    <row r="32" spans="3:7" ht="12.75">
      <c r="C32" s="702" t="s">
        <v>395</v>
      </c>
      <c r="D32" s="702" t="s">
        <v>377</v>
      </c>
      <c r="E32" s="18"/>
      <c r="F32" s="18"/>
      <c r="G32" s="18"/>
    </row>
    <row r="33" spans="3:7" ht="12.75">
      <c r="C33" s="555"/>
      <c r="D33" s="1162"/>
      <c r="E33" s="45"/>
      <c r="F33" s="18"/>
      <c r="G33" s="305"/>
    </row>
    <row r="34" spans="3:7" ht="12.75">
      <c r="C34" s="702" t="s">
        <v>378</v>
      </c>
      <c r="G34" s="1027" t="s">
        <v>379</v>
      </c>
    </row>
    <row r="35" spans="4:7" ht="12.75">
      <c r="D35" s="18"/>
      <c r="E35" s="18"/>
      <c r="F35" s="18"/>
      <c r="G35" s="18"/>
    </row>
    <row r="36" spans="1:5" ht="12.75">
      <c r="A36" s="1" t="s">
        <v>380</v>
      </c>
      <c r="C36" s="1024"/>
      <c r="D36" s="45"/>
      <c r="E36" s="45"/>
    </row>
    <row r="37" spans="3:4" ht="12.75">
      <c r="C37" s="703" t="s">
        <v>381</v>
      </c>
      <c r="D37" s="703" t="s">
        <v>382</v>
      </c>
    </row>
    <row r="38" spans="1:5" ht="12.75">
      <c r="A38" s="1" t="s">
        <v>383</v>
      </c>
      <c r="C38" s="1024"/>
      <c r="D38" s="45"/>
      <c r="E38" s="45"/>
    </row>
    <row r="39" spans="3:4" ht="12.75">
      <c r="C39" s="703" t="s">
        <v>389</v>
      </c>
      <c r="D39" s="703" t="s">
        <v>382</v>
      </c>
    </row>
    <row r="40" spans="1:5" ht="12.75">
      <c r="A40" s="1" t="s">
        <v>390</v>
      </c>
      <c r="C40" s="1024"/>
      <c r="D40" s="45"/>
      <c r="E40" s="45"/>
    </row>
    <row r="41" spans="3:5" ht="12.75">
      <c r="C41" s="18"/>
      <c r="D41" s="18"/>
      <c r="E41" s="18"/>
    </row>
    <row r="42" spans="1:7" ht="12.75">
      <c r="A42" s="1" t="s">
        <v>396</v>
      </c>
      <c r="C42" s="411"/>
      <c r="D42" s="45"/>
      <c r="E42" s="45"/>
      <c r="F42" s="45"/>
      <c r="G42" s="45"/>
    </row>
    <row r="43" ht="12.75">
      <c r="C43" s="703"/>
    </row>
    <row r="44" spans="1:2" ht="12.75">
      <c r="A44" s="20" t="s">
        <v>397</v>
      </c>
      <c r="B44" s="20"/>
    </row>
    <row r="45" spans="1:2" ht="12.75">
      <c r="A45" s="20"/>
      <c r="B45" s="20"/>
    </row>
    <row r="46" spans="1:7" ht="12.75">
      <c r="A46" s="1" t="s">
        <v>392</v>
      </c>
      <c r="C46" s="52"/>
      <c r="D46" s="45"/>
      <c r="E46" s="45"/>
      <c r="F46" s="45"/>
      <c r="G46" s="45"/>
    </row>
    <row r="47" spans="1:7" ht="15" customHeight="1">
      <c r="A47" s="1" t="s">
        <v>394</v>
      </c>
      <c r="C47" s="52"/>
      <c r="D47" s="45"/>
      <c r="E47" s="45"/>
      <c r="F47" s="45"/>
      <c r="G47" s="45"/>
    </row>
    <row r="48" ht="12.75">
      <c r="C48" s="30"/>
    </row>
    <row r="49" spans="1:7" ht="12.75">
      <c r="A49" s="1" t="s">
        <v>375</v>
      </c>
      <c r="C49" s="52"/>
      <c r="D49" s="45"/>
      <c r="E49" s="45"/>
      <c r="F49" s="45"/>
      <c r="G49" s="45"/>
    </row>
    <row r="50" spans="3:7" ht="12.75">
      <c r="C50" s="702" t="s">
        <v>395</v>
      </c>
      <c r="D50" s="702" t="s">
        <v>377</v>
      </c>
      <c r="E50" s="18"/>
      <c r="F50" s="18"/>
      <c r="G50" s="18"/>
    </row>
    <row r="51" spans="3:7" ht="12.75">
      <c r="C51" s="52"/>
      <c r="D51" s="45"/>
      <c r="E51" s="45"/>
      <c r="F51" s="18"/>
      <c r="G51" s="305"/>
    </row>
    <row r="52" spans="3:7" ht="12.75">
      <c r="C52" s="702" t="s">
        <v>378</v>
      </c>
      <c r="G52" s="1027" t="s">
        <v>379</v>
      </c>
    </row>
    <row r="53" spans="1:5" ht="12.75">
      <c r="A53" s="1" t="s">
        <v>380</v>
      </c>
      <c r="C53" s="52"/>
      <c r="D53" s="45"/>
      <c r="E53" s="45"/>
    </row>
    <row r="54" spans="3:4" ht="12.75">
      <c r="C54" s="703" t="s">
        <v>381</v>
      </c>
      <c r="D54" s="703" t="s">
        <v>382</v>
      </c>
    </row>
    <row r="55" spans="1:5" ht="12.75">
      <c r="A55" s="1" t="s">
        <v>383</v>
      </c>
      <c r="C55" s="52"/>
      <c r="D55" s="45"/>
      <c r="E55" s="45"/>
    </row>
    <row r="56" spans="3:4" ht="12.75">
      <c r="C56" s="703" t="s">
        <v>389</v>
      </c>
      <c r="D56" s="703" t="s">
        <v>382</v>
      </c>
    </row>
    <row r="57" spans="1:5" ht="12.75">
      <c r="A57" s="1" t="s">
        <v>390</v>
      </c>
      <c r="C57" s="52"/>
      <c r="D57" s="45"/>
      <c r="E57" s="45"/>
    </row>
  </sheetData>
  <sheetProtection/>
  <mergeCells count="1">
    <mergeCell ref="A4:H4"/>
  </mergeCells>
  <printOptions/>
  <pageMargins left="0.3937007874015748" right="0.3937007874015748" top="0.5905511811023623" bottom="0.3937007874015748" header="0.5905511811023623" footer="0.3937007874015748"/>
  <pageSetup horizontalDpi="600" verticalDpi="600" orientation="portrait" scale="99" r:id="rId1"/>
  <headerFooter alignWithMargins="0">
    <oddHeader>&amp;L&amp;9Organisme ________________________________________&amp;R&amp;9Code géographique ____________</oddHeader>
    <oddFooter>&amp;LS55</oddFooter>
  </headerFooter>
</worksheet>
</file>

<file path=xl/worksheets/sheet6.xml><?xml version="1.0" encoding="utf-8"?>
<worksheet xmlns="http://schemas.openxmlformats.org/spreadsheetml/2006/main" xmlns:r="http://schemas.openxmlformats.org/officeDocument/2006/relationships">
  <sheetPr codeName="Feuil16">
    <pageSetUpPr fitToPage="1"/>
  </sheetPr>
  <dimension ref="A4:H51"/>
  <sheetViews>
    <sheetView zoomScalePageLayoutView="0" workbookViewId="0" topLeftCell="A10">
      <selection activeCell="A27" sqref="A27"/>
    </sheetView>
  </sheetViews>
  <sheetFormatPr defaultColWidth="11.421875" defaultRowHeight="12.75"/>
  <cols>
    <col min="1" max="7" width="11.421875" style="1" customWidth="1"/>
    <col min="8" max="8" width="12.7109375" style="1" customWidth="1"/>
    <col min="9" max="16384" width="11.421875" style="1" customWidth="1"/>
  </cols>
  <sheetData>
    <row r="4" spans="1:8" ht="12.75">
      <c r="A4" s="310"/>
      <c r="H4" s="731" t="s">
        <v>580</v>
      </c>
    </row>
    <row r="5" ht="12.75">
      <c r="H5" s="731" t="s">
        <v>88</v>
      </c>
    </row>
    <row r="6" spans="1:5" ht="13.5" thickBot="1">
      <c r="A6" s="14"/>
      <c r="B6" s="14"/>
      <c r="C6" s="14"/>
      <c r="D6" s="14"/>
      <c r="E6" s="14"/>
    </row>
    <row r="7" spans="1:5" ht="12.75">
      <c r="A7" s="18"/>
      <c r="B7" s="18"/>
      <c r="C7" s="18"/>
      <c r="D7" s="18"/>
      <c r="E7" s="18"/>
    </row>
    <row r="8" ht="12.75">
      <c r="A8" s="188" t="s">
        <v>775</v>
      </c>
    </row>
    <row r="10" ht="12.75">
      <c r="A10" s="1" t="s">
        <v>1390</v>
      </c>
    </row>
    <row r="11" ht="12.75">
      <c r="C11" s="732"/>
    </row>
    <row r="12" ht="12.75">
      <c r="A12" s="1" t="s">
        <v>316</v>
      </c>
    </row>
    <row r="13" spans="1:7" ht="14.25">
      <c r="A13" s="1" t="s">
        <v>1366</v>
      </c>
      <c r="F13" s="143"/>
      <c r="G13" s="143"/>
    </row>
    <row r="14" ht="12.75">
      <c r="A14" s="1" t="s">
        <v>1367</v>
      </c>
    </row>
    <row r="15" ht="12.75">
      <c r="A15" s="1" t="s">
        <v>283</v>
      </c>
    </row>
    <row r="16" ht="12.75">
      <c r="A16" s="1" t="s">
        <v>284</v>
      </c>
    </row>
    <row r="18" ht="12.75">
      <c r="A18" s="1" t="s">
        <v>1197</v>
      </c>
    </row>
    <row r="19" ht="12.75">
      <c r="A19" s="1" t="s">
        <v>1198</v>
      </c>
    </row>
    <row r="20" ht="12.75">
      <c r="A20" s="1" t="s">
        <v>1199</v>
      </c>
    </row>
    <row r="21" ht="12.75">
      <c r="A21" s="1" t="s">
        <v>1200</v>
      </c>
    </row>
    <row r="22" ht="12.75">
      <c r="A22" s="1" t="s">
        <v>1201</v>
      </c>
    </row>
    <row r="23" ht="12.75">
      <c r="A23" s="1" t="s">
        <v>1202</v>
      </c>
    </row>
    <row r="25" ht="12.75">
      <c r="A25" s="1" t="s">
        <v>304</v>
      </c>
    </row>
    <row r="26" ht="12.75">
      <c r="A26" s="1" t="s">
        <v>317</v>
      </c>
    </row>
    <row r="27" ht="12.75">
      <c r="A27" s="1" t="s">
        <v>819</v>
      </c>
    </row>
    <row r="28" ht="12.75">
      <c r="A28" s="1" t="s">
        <v>975</v>
      </c>
    </row>
    <row r="33" spans="1:5" ht="12.75">
      <c r="A33" s="1554" t="s">
        <v>691</v>
      </c>
      <c r="B33" s="1554"/>
      <c r="C33" s="1554"/>
      <c r="D33" s="1554"/>
      <c r="E33" s="1554"/>
    </row>
    <row r="34" spans="1:8" ht="12.75">
      <c r="A34" s="1511"/>
      <c r="B34" s="115"/>
      <c r="C34" s="115"/>
      <c r="D34" s="115"/>
      <c r="E34" s="115"/>
      <c r="F34" s="115"/>
      <c r="G34" s="115"/>
      <c r="H34" s="1265"/>
    </row>
    <row r="35" spans="1:8" ht="12.75">
      <c r="A35" s="1512"/>
      <c r="B35" s="1026"/>
      <c r="C35" s="28"/>
      <c r="D35" s="28"/>
      <c r="E35" s="28"/>
      <c r="F35" s="569"/>
      <c r="G35" s="18"/>
      <c r="H35" s="1267"/>
    </row>
    <row r="36" spans="1:8" ht="12.75">
      <c r="A36" s="1266"/>
      <c r="B36" s="28"/>
      <c r="C36" s="28"/>
      <c r="D36" s="28"/>
      <c r="E36" s="28"/>
      <c r="F36" s="569"/>
      <c r="G36" s="18"/>
      <c r="H36" s="1267"/>
    </row>
    <row r="37" spans="1:8" ht="12.75">
      <c r="A37" s="1268"/>
      <c r="B37" s="28"/>
      <c r="C37" s="28"/>
      <c r="D37" s="28"/>
      <c r="E37" s="28"/>
      <c r="F37" s="569"/>
      <c r="G37" s="18"/>
      <c r="H37" s="1267"/>
    </row>
    <row r="38" spans="1:8" ht="12.75">
      <c r="A38" s="1266"/>
      <c r="B38" s="28"/>
      <c r="C38" s="28"/>
      <c r="D38" s="28"/>
      <c r="E38" s="28"/>
      <c r="F38" s="569"/>
      <c r="G38" s="18"/>
      <c r="H38" s="1267"/>
    </row>
    <row r="39" spans="1:8" ht="12.75">
      <c r="A39" s="1266"/>
      <c r="B39" s="28"/>
      <c r="C39" s="28"/>
      <c r="D39" s="28"/>
      <c r="E39" s="28"/>
      <c r="F39" s="130"/>
      <c r="G39" s="18"/>
      <c r="H39" s="1267"/>
    </row>
    <row r="40" spans="1:8" ht="12.75">
      <c r="A40" s="1266"/>
      <c r="B40" s="28"/>
      <c r="C40" s="28"/>
      <c r="D40" s="28"/>
      <c r="E40" s="28"/>
      <c r="F40" s="569"/>
      <c r="G40" s="18"/>
      <c r="H40" s="1267"/>
    </row>
    <row r="41" spans="1:8" ht="12.75">
      <c r="A41" s="1269"/>
      <c r="B41" s="28"/>
      <c r="C41" s="28"/>
      <c r="D41" s="28"/>
      <c r="E41" s="28"/>
      <c r="F41" s="569"/>
      <c r="G41" s="569"/>
      <c r="H41" s="1270"/>
    </row>
    <row r="42" spans="1:8" ht="12.75">
      <c r="A42" s="1269"/>
      <c r="B42" s="737"/>
      <c r="C42" s="736"/>
      <c r="D42" s="736"/>
      <c r="E42" s="18"/>
      <c r="F42" s="1195"/>
      <c r="G42" s="18"/>
      <c r="H42" s="1273"/>
    </row>
    <row r="43" spans="1:8" ht="12.75">
      <c r="A43" s="1271"/>
      <c r="B43" s="1194"/>
      <c r="C43" s="1194"/>
      <c r="D43" s="52"/>
      <c r="E43" s="1193"/>
      <c r="F43" s="1193"/>
      <c r="G43" s="1193"/>
      <c r="H43" s="1272"/>
    </row>
    <row r="44" spans="2:8" ht="12.75">
      <c r="B44" s="736"/>
      <c r="C44" s="736"/>
      <c r="D44" s="28"/>
      <c r="E44" s="569"/>
      <c r="F44" s="735"/>
      <c r="G44" s="735"/>
      <c r="H44" s="735"/>
    </row>
    <row r="45" spans="1:8" ht="12.75">
      <c r="A45" s="1" t="s">
        <v>1192</v>
      </c>
      <c r="B45" s="45"/>
      <c r="C45" s="45"/>
      <c r="D45" s="45"/>
      <c r="F45" s="1" t="s">
        <v>1193</v>
      </c>
      <c r="G45" s="45"/>
      <c r="H45" s="45"/>
    </row>
    <row r="46" spans="1:6" ht="12.75">
      <c r="A46" s="30"/>
      <c r="B46" s="30"/>
      <c r="C46" s="30"/>
      <c r="D46" s="30"/>
      <c r="E46" s="30"/>
      <c r="F46" s="735"/>
    </row>
    <row r="47" spans="1:6" ht="12.75">
      <c r="A47" s="30"/>
      <c r="B47" s="30"/>
      <c r="C47" s="30"/>
      <c r="D47" s="30"/>
      <c r="E47" s="30"/>
      <c r="F47" s="130"/>
    </row>
    <row r="48" spans="1:8" ht="12.75">
      <c r="A48" s="1743" t="s">
        <v>89</v>
      </c>
      <c r="B48" s="1743"/>
      <c r="C48" s="1743"/>
      <c r="D48" s="1743"/>
      <c r="E48" s="1743"/>
      <c r="F48" s="1743"/>
      <c r="G48" s="1743"/>
      <c r="H48" s="1743"/>
    </row>
    <row r="49" spans="1:8" ht="12.75">
      <c r="A49" s="1743"/>
      <c r="B49" s="1743"/>
      <c r="C49" s="1743"/>
      <c r="D49" s="1743"/>
      <c r="E49" s="1743"/>
      <c r="F49" s="1743"/>
      <c r="G49" s="1743"/>
      <c r="H49" s="1743"/>
    </row>
    <row r="50" spans="1:8" ht="12.75">
      <c r="A50" s="4"/>
      <c r="B50" s="1513"/>
      <c r="C50" s="1085"/>
      <c r="D50" s="1085"/>
      <c r="E50" s="18"/>
      <c r="F50" s="738"/>
      <c r="H50" s="739"/>
    </row>
    <row r="51" spans="2:8" ht="12.75">
      <c r="B51" s="736"/>
      <c r="C51" s="736"/>
      <c r="D51" s="28"/>
      <c r="E51" s="569"/>
      <c r="F51" s="735"/>
      <c r="G51" s="735"/>
      <c r="H51" s="735"/>
    </row>
  </sheetData>
  <sheetProtection/>
  <mergeCells count="1">
    <mergeCell ref="A48:H49"/>
  </mergeCells>
  <printOptions/>
  <pageMargins left="0.7874015748031497" right="0.5905511811023623" top="0.5905511811023623" bottom="0.3937007874015748" header="0.5905511811023623" footer="0.3937007874015748"/>
  <pageSetup fitToHeight="1" fitToWidth="1" horizontalDpi="300" verticalDpi="300" orientation="portrait" scale="88" r:id="rId1"/>
  <headerFooter alignWithMargins="0">
    <oddHeader>&amp;L&amp;9Organisme ________________________________________&amp;R&amp;9Code géographique ____________</oddHeader>
    <oddFooter>&amp;LS6</oddFooter>
  </headerFooter>
</worksheet>
</file>

<file path=xl/worksheets/sheet60.xml><?xml version="1.0" encoding="utf-8"?>
<worksheet xmlns="http://schemas.openxmlformats.org/spreadsheetml/2006/main" xmlns:r="http://schemas.openxmlformats.org/officeDocument/2006/relationships">
  <sheetPr codeName="Feuil83"/>
  <dimension ref="A2:K38"/>
  <sheetViews>
    <sheetView zoomScalePageLayoutView="0" workbookViewId="0" topLeftCell="A13">
      <selection activeCell="H26" sqref="H26"/>
    </sheetView>
  </sheetViews>
  <sheetFormatPr defaultColWidth="11.421875" defaultRowHeight="12.75"/>
  <cols>
    <col min="1" max="1" width="14.57421875" style="1" customWidth="1"/>
    <col min="2" max="2" width="8.7109375" style="1" customWidth="1"/>
    <col min="3" max="3" width="11.421875" style="1" customWidth="1"/>
    <col min="4" max="4" width="8.421875" style="1" customWidth="1"/>
    <col min="5" max="6" width="11.421875" style="1" customWidth="1"/>
    <col min="7" max="7" width="6.57421875" style="1" customWidth="1"/>
    <col min="8" max="8" width="2.7109375" style="1" customWidth="1"/>
    <col min="9" max="9" width="15.7109375" style="1" customWidth="1"/>
    <col min="10" max="10" width="1.7109375" style="1" customWidth="1"/>
    <col min="11" max="16384" width="11.421875" style="1" customWidth="1"/>
  </cols>
  <sheetData>
    <row r="2" ht="12.75">
      <c r="A2" s="6"/>
    </row>
    <row r="3" spans="1:9" ht="12.75">
      <c r="A3" s="1723" t="s">
        <v>141</v>
      </c>
      <c r="B3" s="1723"/>
      <c r="C3" s="1723"/>
      <c r="D3" s="1723"/>
      <c r="E3" s="1723"/>
      <c r="F3" s="1723"/>
      <c r="G3" s="1723"/>
      <c r="H3" s="1723"/>
      <c r="I3" s="1723"/>
    </row>
    <row r="4" spans="1:9" ht="12.75">
      <c r="A4" s="1724" t="s">
        <v>665</v>
      </c>
      <c r="B4" s="1724"/>
      <c r="C4" s="1724"/>
      <c r="D4" s="1724"/>
      <c r="E4" s="1724"/>
      <c r="F4" s="1724"/>
      <c r="G4" s="1724"/>
      <c r="H4" s="1724"/>
      <c r="I4" s="1724"/>
    </row>
    <row r="5" spans="1:10" ht="12.75">
      <c r="A5" s="594"/>
      <c r="B5" s="1164"/>
      <c r="C5" s="1164"/>
      <c r="D5" s="18"/>
      <c r="E5" s="18"/>
      <c r="F5" s="18"/>
      <c r="G5" s="18"/>
      <c r="H5" s="18"/>
      <c r="I5" s="18"/>
      <c r="J5" s="18"/>
    </row>
    <row r="6" spans="1:10" ht="12.75">
      <c r="A6" s="594"/>
      <c r="B6" s="1164"/>
      <c r="C6" s="1164"/>
      <c r="D6" s="18"/>
      <c r="E6" s="18"/>
      <c r="F6" s="18"/>
      <c r="G6" s="18"/>
      <c r="H6" s="18"/>
      <c r="I6" s="18"/>
      <c r="J6" s="18"/>
    </row>
    <row r="7" spans="1:10" ht="12.75">
      <c r="A7" s="18"/>
      <c r="B7" s="18"/>
      <c r="C7" s="18"/>
      <c r="D7" s="18"/>
      <c r="E7" s="18"/>
      <c r="F7" s="18"/>
      <c r="G7" s="18"/>
      <c r="H7" s="18"/>
      <c r="I7" s="18"/>
      <c r="J7" s="18"/>
    </row>
    <row r="8" spans="1:10" ht="12.75">
      <c r="A8" s="18" t="s">
        <v>162</v>
      </c>
      <c r="B8" s="45"/>
      <c r="C8" s="45"/>
      <c r="D8" s="45"/>
      <c r="E8" s="45"/>
      <c r="F8" s="18" t="s">
        <v>142</v>
      </c>
      <c r="G8" s="18"/>
      <c r="H8" s="18"/>
      <c r="I8" s="18"/>
      <c r="J8" s="18"/>
    </row>
    <row r="9" spans="1:10" ht="12.75">
      <c r="A9" s="18"/>
      <c r="B9" s="1813" t="s">
        <v>160</v>
      </c>
      <c r="C9" s="1813"/>
      <c r="D9" s="1813"/>
      <c r="E9" s="1813"/>
      <c r="F9" s="18"/>
      <c r="G9" s="18"/>
      <c r="H9" s="18"/>
      <c r="I9" s="18"/>
      <c r="J9" s="18"/>
    </row>
    <row r="10" spans="1:10" ht="12.75">
      <c r="A10" s="45"/>
      <c r="B10" s="45"/>
      <c r="C10" s="45"/>
      <c r="D10" s="45"/>
      <c r="E10" s="18" t="s">
        <v>163</v>
      </c>
      <c r="F10" s="18"/>
      <c r="G10" s="18"/>
      <c r="H10" s="18"/>
      <c r="I10" s="18"/>
      <c r="J10" s="18"/>
    </row>
    <row r="11" spans="1:10" ht="12.75">
      <c r="A11" s="18"/>
      <c r="B11" s="152" t="s">
        <v>164</v>
      </c>
      <c r="C11" s="18"/>
      <c r="D11" s="18"/>
      <c r="E11" s="18"/>
      <c r="F11" s="18"/>
      <c r="G11" s="18"/>
      <c r="H11" s="18"/>
      <c r="I11" s="18"/>
      <c r="J11" s="18"/>
    </row>
    <row r="12" spans="1:10" ht="12.75">
      <c r="A12" s="18" t="s">
        <v>165</v>
      </c>
      <c r="B12" s="18"/>
      <c r="C12" s="45"/>
      <c r="D12" s="45"/>
      <c r="E12" s="45"/>
      <c r="F12" s="18" t="s">
        <v>166</v>
      </c>
      <c r="G12" s="18"/>
      <c r="H12" s="18"/>
      <c r="I12" s="18"/>
      <c r="J12" s="18"/>
    </row>
    <row r="13" spans="1:10" ht="12.75">
      <c r="A13" s="18"/>
      <c r="B13" s="18"/>
      <c r="C13" s="1813" t="s">
        <v>161</v>
      </c>
      <c r="D13" s="1813"/>
      <c r="E13" s="1813"/>
      <c r="F13" s="18"/>
      <c r="G13" s="18"/>
      <c r="H13" s="18"/>
      <c r="I13" s="18"/>
      <c r="J13" s="18"/>
    </row>
    <row r="14" spans="1:10" ht="12.75">
      <c r="A14" s="18" t="s">
        <v>1040</v>
      </c>
      <c r="B14" s="18"/>
      <c r="C14" s="18"/>
      <c r="D14" s="18"/>
      <c r="E14" s="18"/>
      <c r="F14" s="18"/>
      <c r="G14" s="18"/>
      <c r="H14" s="45"/>
      <c r="I14" s="45"/>
      <c r="J14" s="18" t="s">
        <v>167</v>
      </c>
    </row>
    <row r="15" spans="1:11" ht="12.75">
      <c r="A15" s="18"/>
      <c r="B15" s="18"/>
      <c r="C15" s="18"/>
      <c r="D15" s="18"/>
      <c r="E15" s="18"/>
      <c r="H15" s="1813" t="s">
        <v>161</v>
      </c>
      <c r="I15" s="1813"/>
      <c r="J15" s="706"/>
      <c r="K15" s="706"/>
    </row>
    <row r="16" spans="1:10" ht="12.75">
      <c r="A16" s="18"/>
      <c r="B16" s="18"/>
      <c r="C16" s="18"/>
      <c r="D16" s="18"/>
      <c r="E16" s="18"/>
      <c r="F16" s="18"/>
      <c r="G16" s="18"/>
      <c r="H16" s="18"/>
      <c r="I16" s="18"/>
      <c r="J16" s="18"/>
    </row>
    <row r="17" spans="1:10" ht="12.75">
      <c r="A17" s="18"/>
      <c r="B17" s="18"/>
      <c r="C17" s="18"/>
      <c r="D17" s="18"/>
      <c r="E17" s="18"/>
      <c r="F17" s="18"/>
      <c r="G17" s="18"/>
      <c r="H17" s="18"/>
      <c r="I17" s="18"/>
      <c r="J17" s="18"/>
    </row>
    <row r="18" spans="1:10" ht="12.75">
      <c r="A18" s="18" t="s">
        <v>367</v>
      </c>
      <c r="B18" s="18"/>
      <c r="C18" s="18"/>
      <c r="D18" s="18"/>
      <c r="E18" s="18"/>
      <c r="F18" s="18"/>
      <c r="G18" s="18"/>
      <c r="H18" s="18"/>
      <c r="I18" s="18"/>
      <c r="J18" s="18"/>
    </row>
    <row r="19" spans="1:10" ht="12.75">
      <c r="A19" s="18"/>
      <c r="B19" s="18"/>
      <c r="C19" s="18"/>
      <c r="D19" s="18"/>
      <c r="E19" s="18"/>
      <c r="F19" s="18"/>
      <c r="G19" s="18"/>
      <c r="H19" s="18"/>
      <c r="I19" s="18"/>
      <c r="J19" s="18"/>
    </row>
    <row r="20" spans="1:10" ht="12.75">
      <c r="A20" s="18" t="s">
        <v>584</v>
      </c>
      <c r="B20" s="18"/>
      <c r="C20" s="18"/>
      <c r="D20" s="18"/>
      <c r="E20" s="18"/>
      <c r="F20" s="18"/>
      <c r="G20" s="18"/>
      <c r="H20" s="1767">
        <f>'S18  État résultats '!I35</f>
        <v>186177</v>
      </c>
      <c r="I20" s="1767"/>
      <c r="J20" s="18" t="s">
        <v>189</v>
      </c>
    </row>
    <row r="21" spans="1:10" ht="12.75">
      <c r="A21" s="18"/>
      <c r="B21" s="18"/>
      <c r="C21" s="18"/>
      <c r="D21" s="18"/>
      <c r="E21" s="18"/>
      <c r="F21" s="18"/>
      <c r="G21" s="18"/>
      <c r="H21" s="260"/>
      <c r="I21" s="260"/>
      <c r="J21" s="18"/>
    </row>
    <row r="22" spans="1:10" ht="12.75">
      <c r="A22" s="18" t="s">
        <v>1362</v>
      </c>
      <c r="B22" s="18"/>
      <c r="C22" s="18"/>
      <c r="D22" s="18"/>
      <c r="E22" s="18"/>
      <c r="F22" s="18"/>
      <c r="G22" s="18"/>
      <c r="H22" s="260"/>
      <c r="I22" s="260"/>
      <c r="J22" s="18"/>
    </row>
    <row r="23" spans="1:10" ht="12.75">
      <c r="A23" s="18" t="s">
        <v>1030</v>
      </c>
      <c r="B23" s="18"/>
      <c r="C23" s="18"/>
      <c r="D23" s="18"/>
      <c r="E23" s="18"/>
      <c r="F23" s="18"/>
      <c r="G23" s="18"/>
      <c r="H23" s="1767"/>
      <c r="I23" s="1767"/>
      <c r="J23" s="18" t="s">
        <v>189</v>
      </c>
    </row>
    <row r="24" spans="1:10" ht="12.75">
      <c r="A24" s="18"/>
      <c r="B24" s="61" t="s">
        <v>153</v>
      </c>
      <c r="C24" s="18"/>
      <c r="D24" s="18"/>
      <c r="E24" s="18"/>
      <c r="F24" s="18"/>
      <c r="G24" s="18"/>
      <c r="H24" s="260"/>
      <c r="I24" s="1166"/>
      <c r="J24" s="18"/>
    </row>
    <row r="25" spans="1:10" ht="12.75">
      <c r="A25" s="18" t="s">
        <v>585</v>
      </c>
      <c r="B25" s="18"/>
      <c r="C25" s="18"/>
      <c r="D25" s="18"/>
      <c r="E25" s="18"/>
      <c r="F25" s="18"/>
      <c r="G25" s="18"/>
      <c r="H25" s="1767">
        <f>'S18  État résultats '!I42</f>
        <v>11410222</v>
      </c>
      <c r="I25" s="1767"/>
      <c r="J25" s="18" t="s">
        <v>189</v>
      </c>
    </row>
    <row r="26" spans="1:10" ht="12.75">
      <c r="A26" s="18"/>
      <c r="B26" s="18"/>
      <c r="C26" s="18"/>
      <c r="D26" s="18"/>
      <c r="E26" s="18"/>
      <c r="F26" s="18"/>
      <c r="G26" s="18"/>
      <c r="H26" s="18"/>
      <c r="I26" s="1165"/>
      <c r="J26" s="18"/>
    </row>
    <row r="27" spans="1:10" ht="12.75">
      <c r="A27" s="18"/>
      <c r="B27" s="18"/>
      <c r="C27" s="18"/>
      <c r="D27" s="18"/>
      <c r="E27" s="18"/>
      <c r="F27" s="18"/>
      <c r="G27" s="18"/>
      <c r="H27" s="18"/>
      <c r="I27" s="18"/>
      <c r="J27" s="18"/>
    </row>
    <row r="28" spans="1:10" ht="12.75">
      <c r="A28" s="18" t="s">
        <v>1363</v>
      </c>
      <c r="B28" s="45"/>
      <c r="C28" s="45"/>
      <c r="D28" s="45"/>
      <c r="E28" s="18" t="s">
        <v>1364</v>
      </c>
      <c r="F28" s="45"/>
      <c r="G28" s="45"/>
      <c r="H28" s="45"/>
      <c r="I28" s="45"/>
      <c r="J28" s="18"/>
    </row>
    <row r="29" spans="1:10" ht="12.75">
      <c r="A29" s="18"/>
      <c r="B29" s="18"/>
      <c r="C29" s="18"/>
      <c r="D29" s="18"/>
      <c r="E29" s="18"/>
      <c r="F29" s="18"/>
      <c r="G29" s="18"/>
      <c r="H29" s="18"/>
      <c r="I29" s="18"/>
      <c r="J29" s="18"/>
    </row>
    <row r="30" spans="1:10" ht="12.75">
      <c r="A30" s="18"/>
      <c r="B30" s="18"/>
      <c r="C30" s="18"/>
      <c r="D30" s="18"/>
      <c r="E30" s="18"/>
      <c r="F30" s="18"/>
      <c r="G30" s="18"/>
      <c r="H30" s="18"/>
      <c r="I30" s="18"/>
      <c r="J30" s="18"/>
    </row>
    <row r="31" spans="1:10" ht="12.75">
      <c r="A31" s="18"/>
      <c r="B31" s="730"/>
      <c r="C31" s="730"/>
      <c r="D31" s="18"/>
      <c r="E31" s="18"/>
      <c r="F31" s="730"/>
      <c r="G31" s="730"/>
      <c r="H31" s="730"/>
      <c r="I31" s="18"/>
      <c r="J31" s="18"/>
    </row>
    <row r="32" spans="1:10" ht="12.75">
      <c r="A32" s="18"/>
      <c r="B32" s="18"/>
      <c r="C32" s="18"/>
      <c r="D32" s="18"/>
      <c r="E32" s="18"/>
      <c r="F32" s="18"/>
      <c r="G32" s="18"/>
      <c r="H32" s="18"/>
      <c r="I32" s="18"/>
      <c r="J32" s="18"/>
    </row>
    <row r="33" ht="12.75">
      <c r="J33" s="18"/>
    </row>
    <row r="34" ht="12.75">
      <c r="J34" s="18"/>
    </row>
    <row r="35" spans="8:10" ht="12.75">
      <c r="H35" s="735"/>
      <c r="J35" s="18"/>
    </row>
    <row r="36" spans="8:10" ht="12.75">
      <c r="H36" s="735"/>
      <c r="J36" s="18"/>
    </row>
    <row r="37" spans="8:10" ht="12.75">
      <c r="H37" s="569"/>
      <c r="J37" s="18"/>
    </row>
    <row r="38" ht="12.75">
      <c r="J38" s="18"/>
    </row>
  </sheetData>
  <sheetProtection/>
  <mergeCells count="8">
    <mergeCell ref="H20:I20"/>
    <mergeCell ref="H23:I23"/>
    <mergeCell ref="H25:I25"/>
    <mergeCell ref="A3:I3"/>
    <mergeCell ref="A4:I4"/>
    <mergeCell ref="B9:E9"/>
    <mergeCell ref="H15:I15"/>
    <mergeCell ref="C13:E13"/>
  </mergeCells>
  <printOptions/>
  <pageMargins left="0.3937007874015748" right="0.3937007874015748" top="0.5905511811023623" bottom="0.3937007874015748" header="0.5905511811023623" footer="0.3937007874015748"/>
  <pageSetup horizontalDpi="600" verticalDpi="600" orientation="portrait" r:id="rId1"/>
  <headerFooter alignWithMargins="0">
    <oddHeader>&amp;L&amp;9Organisme _______________________________________&amp;R&amp;9Code géographique ____________</oddHeader>
    <oddFooter>&amp;LS57</oddFooter>
  </headerFooter>
</worksheet>
</file>

<file path=xl/worksheets/sheet61.xml><?xml version="1.0" encoding="utf-8"?>
<worksheet xmlns="http://schemas.openxmlformats.org/spreadsheetml/2006/main" xmlns:r="http://schemas.openxmlformats.org/officeDocument/2006/relationships">
  <dimension ref="A1:I43"/>
  <sheetViews>
    <sheetView zoomScalePageLayoutView="0" workbookViewId="0" topLeftCell="A19">
      <selection activeCell="B35" sqref="B35"/>
    </sheetView>
  </sheetViews>
  <sheetFormatPr defaultColWidth="11.421875" defaultRowHeight="12.75"/>
  <cols>
    <col min="2" max="2" width="16.140625" style="0" customWidth="1"/>
    <col min="5" max="5" width="7.421875" style="0" customWidth="1"/>
    <col min="6" max="6" width="6.57421875" style="0" customWidth="1"/>
    <col min="7" max="7" width="7.7109375" style="0" customWidth="1"/>
    <col min="8" max="8" width="3.28125" style="0" customWidth="1"/>
  </cols>
  <sheetData>
    <row r="1" spans="1:8" ht="12.75">
      <c r="A1" s="1"/>
      <c r="B1" s="1"/>
      <c r="C1" s="1"/>
      <c r="D1" s="1389"/>
      <c r="E1" s="1"/>
      <c r="F1" s="1"/>
      <c r="G1" s="1"/>
      <c r="H1" s="1"/>
    </row>
    <row r="2" spans="1:8" ht="12.75">
      <c r="A2" s="1"/>
      <c r="F2" s="1"/>
      <c r="G2" s="1"/>
      <c r="H2" s="1"/>
    </row>
    <row r="3" spans="1:9" ht="12.75">
      <c r="A3" s="1817"/>
      <c r="B3" s="1817"/>
      <c r="C3" s="1817"/>
      <c r="D3" s="1817"/>
      <c r="E3" s="1817"/>
      <c r="F3" s="1817"/>
      <c r="G3" s="1817"/>
      <c r="H3" s="1817"/>
      <c r="I3" s="1817"/>
    </row>
    <row r="4" spans="1:8" ht="15.75">
      <c r="A4" s="1"/>
      <c r="B4" s="1"/>
      <c r="C4" s="1390"/>
      <c r="D4" s="1170"/>
      <c r="E4" s="1390"/>
      <c r="F4" s="1390"/>
      <c r="G4" s="1390"/>
      <c r="H4" s="1390"/>
    </row>
    <row r="5" spans="1:8" ht="18">
      <c r="A5" s="1"/>
      <c r="B5" s="1"/>
      <c r="C5" s="1391"/>
      <c r="D5" s="1025"/>
      <c r="E5" s="1391"/>
      <c r="F5" s="1391"/>
      <c r="G5" s="1391"/>
      <c r="H5" s="1391"/>
    </row>
    <row r="6" spans="1:8" ht="12.75">
      <c r="A6" s="1"/>
      <c r="B6" s="1"/>
      <c r="C6" s="1"/>
      <c r="D6" s="1169"/>
      <c r="E6" s="1"/>
      <c r="F6" s="1"/>
      <c r="G6" s="1"/>
      <c r="H6" s="1"/>
    </row>
    <row r="7" spans="1:8" ht="12.75">
      <c r="A7" s="1"/>
      <c r="B7" s="1"/>
      <c r="C7" s="1"/>
      <c r="D7" s="1392"/>
      <c r="E7" s="1"/>
      <c r="F7" s="1"/>
      <c r="G7" s="1"/>
      <c r="H7" s="1"/>
    </row>
    <row r="8" spans="1:8" ht="12.75">
      <c r="A8" s="1"/>
      <c r="B8" s="1"/>
      <c r="C8" s="1"/>
      <c r="D8" s="1392"/>
      <c r="E8" s="1"/>
      <c r="F8" s="1"/>
      <c r="G8" s="1"/>
      <c r="H8" s="1"/>
    </row>
    <row r="9" spans="2:8" ht="24.75" customHeight="1">
      <c r="B9" s="1818"/>
      <c r="C9" s="1818"/>
      <c r="D9" s="1818"/>
      <c r="E9" s="1818"/>
      <c r="F9" s="1818"/>
      <c r="G9" s="1818"/>
      <c r="H9" s="1393"/>
    </row>
    <row r="10" spans="1:8" ht="12.75">
      <c r="A10" s="1171"/>
      <c r="B10" s="1171"/>
      <c r="C10" s="1171"/>
      <c r="D10" s="1171"/>
      <c r="E10" s="1171"/>
      <c r="F10" s="1171"/>
      <c r="G10" s="1171"/>
      <c r="H10" s="1171"/>
    </row>
    <row r="11" spans="1:8" ht="12.75">
      <c r="A11" s="1171"/>
      <c r="B11" s="1171"/>
      <c r="C11" s="1171"/>
      <c r="D11" s="1171"/>
      <c r="E11" s="1171"/>
      <c r="F11" s="1171"/>
      <c r="G11" s="1171"/>
      <c r="H11" s="1171"/>
    </row>
    <row r="12" spans="1:9" ht="26.25">
      <c r="A12" s="1818" t="s">
        <v>515</v>
      </c>
      <c r="B12" s="1818"/>
      <c r="C12" s="1818"/>
      <c r="D12" s="1818"/>
      <c r="E12" s="1818"/>
      <c r="F12" s="1818"/>
      <c r="G12" s="1818"/>
      <c r="H12" s="1818"/>
      <c r="I12" s="1715"/>
    </row>
    <row r="13" spans="1:9" ht="26.25">
      <c r="A13" s="1751" t="s">
        <v>516</v>
      </c>
      <c r="B13" s="1819"/>
      <c r="C13" s="1819"/>
      <c r="D13" s="1819"/>
      <c r="E13" s="1819"/>
      <c r="F13" s="1819"/>
      <c r="G13" s="1819"/>
      <c r="H13" s="1819"/>
      <c r="I13" s="1715"/>
    </row>
    <row r="14" spans="1:8" ht="12.75">
      <c r="A14" s="1171"/>
      <c r="B14" s="1171"/>
      <c r="C14" s="1171"/>
      <c r="D14" s="1396"/>
      <c r="E14" s="1171"/>
      <c r="F14" s="1171"/>
      <c r="G14" s="1171"/>
      <c r="H14" s="1171"/>
    </row>
    <row r="15" spans="1:8" ht="15">
      <c r="A15" s="1171"/>
      <c r="B15" s="1171"/>
      <c r="C15" s="1397"/>
      <c r="D15" s="1397"/>
      <c r="E15" s="1397"/>
      <c r="F15" s="1397"/>
      <c r="G15" s="1397"/>
      <c r="H15" s="1171"/>
    </row>
    <row r="16" spans="1:9" ht="18" customHeight="1">
      <c r="A16" s="1822"/>
      <c r="B16" s="1822"/>
      <c r="C16" s="1822"/>
      <c r="D16" s="1822"/>
      <c r="E16" s="1822"/>
      <c r="F16" s="1822"/>
      <c r="G16" s="1822"/>
      <c r="H16" s="1822"/>
      <c r="I16" s="1715"/>
    </row>
    <row r="17" spans="1:8" ht="12.75">
      <c r="A17" s="1171"/>
      <c r="B17" s="1171"/>
      <c r="C17" s="1171"/>
      <c r="D17" s="1171"/>
      <c r="E17" s="1171"/>
      <c r="F17" s="1171"/>
      <c r="G17" s="1171"/>
      <c r="H17" s="1171"/>
    </row>
    <row r="18" spans="1:8" ht="12.75">
      <c r="A18" s="1171"/>
      <c r="B18" s="1171"/>
      <c r="C18" s="1171"/>
      <c r="D18" s="1171"/>
      <c r="E18" s="1171"/>
      <c r="F18" s="1171"/>
      <c r="G18" s="1171"/>
      <c r="H18" s="1171"/>
    </row>
    <row r="19" spans="1:9" ht="20.25">
      <c r="A19" s="1820" t="s">
        <v>517</v>
      </c>
      <c r="B19" s="1821"/>
      <c r="C19" s="1821"/>
      <c r="D19" s="1821"/>
      <c r="E19" s="1821"/>
      <c r="F19" s="1821"/>
      <c r="G19" s="1821"/>
      <c r="H19" s="1821"/>
      <c r="I19" s="1715"/>
    </row>
    <row r="20" ht="12.75">
      <c r="C20" s="1398"/>
    </row>
    <row r="21" spans="1:8" ht="12.75">
      <c r="A21" s="1"/>
      <c r="B21" s="1"/>
      <c r="C21" s="1399"/>
      <c r="D21" s="1"/>
      <c r="E21" s="1"/>
      <c r="F21" s="1"/>
      <c r="G21" s="1"/>
      <c r="H21" s="1"/>
    </row>
    <row r="22" spans="1:8" ht="12.75" customHeight="1">
      <c r="A22" s="1"/>
      <c r="B22" s="1814" t="s">
        <v>518</v>
      </c>
      <c r="C22" s="1815"/>
      <c r="D22" s="1815"/>
      <c r="E22" s="1815"/>
      <c r="F22" s="1715"/>
      <c r="G22" s="1715"/>
      <c r="H22" s="1715"/>
    </row>
    <row r="23" spans="1:8" ht="12.75">
      <c r="A23" s="1"/>
      <c r="B23" s="1815"/>
      <c r="C23" s="1815"/>
      <c r="D23" s="1815"/>
      <c r="E23" s="1815"/>
      <c r="F23" s="1715"/>
      <c r="G23" s="1715"/>
      <c r="H23" s="1715"/>
    </row>
    <row r="24" spans="1:8" ht="15.75">
      <c r="A24" s="1400"/>
      <c r="B24" s="1815"/>
      <c r="C24" s="1815"/>
      <c r="D24" s="1815"/>
      <c r="E24" s="1815"/>
      <c r="F24" s="1715"/>
      <c r="G24" s="1715"/>
      <c r="H24" s="1715"/>
    </row>
    <row r="25" spans="1:8" ht="12.75">
      <c r="A25" s="1"/>
      <c r="B25" s="1"/>
      <c r="C25" s="1"/>
      <c r="D25" s="1"/>
      <c r="E25" s="1"/>
      <c r="F25" s="1"/>
      <c r="G25" s="1"/>
      <c r="H25" s="1"/>
    </row>
    <row r="26" spans="1:8" ht="12.75">
      <c r="A26" s="1"/>
      <c r="B26" s="1816"/>
      <c r="C26" s="1816"/>
      <c r="D26" s="1816"/>
      <c r="E26" s="1816"/>
      <c r="F26" s="1816"/>
      <c r="G26" s="1816"/>
      <c r="H26" s="1816"/>
    </row>
    <row r="27" spans="1:8" ht="12.75">
      <c r="A27" s="1"/>
      <c r="B27" s="1816"/>
      <c r="C27" s="1816"/>
      <c r="D27" s="1816"/>
      <c r="E27" s="1816"/>
      <c r="F27" s="1816"/>
      <c r="G27" s="1816"/>
      <c r="H27" s="1816"/>
    </row>
    <row r="28" spans="1:8" ht="12.75">
      <c r="A28" s="1"/>
      <c r="B28" s="1401"/>
      <c r="C28" s="1402"/>
      <c r="D28" s="1402"/>
      <c r="E28" s="1"/>
      <c r="F28" s="1"/>
      <c r="G28" s="1"/>
      <c r="H28" s="1"/>
    </row>
    <row r="29" spans="1:8" ht="12.75">
      <c r="A29" s="1"/>
      <c r="B29" s="1401"/>
      <c r="C29" s="1402"/>
      <c r="D29" s="1402"/>
      <c r="E29" s="1"/>
      <c r="F29" s="1"/>
      <c r="G29" s="1"/>
      <c r="H29" s="1"/>
    </row>
    <row r="30" spans="1:8" ht="12.75">
      <c r="A30" s="1"/>
      <c r="B30" s="1"/>
      <c r="C30" s="1"/>
      <c r="D30" s="1"/>
      <c r="E30" s="1"/>
      <c r="F30" s="1"/>
      <c r="G30" s="1"/>
      <c r="H30" s="1"/>
    </row>
    <row r="31" spans="1:8" ht="12.75">
      <c r="A31" s="1"/>
      <c r="B31" s="1"/>
      <c r="C31" s="1"/>
      <c r="D31" s="1"/>
      <c r="E31" s="1"/>
      <c r="F31" s="1"/>
      <c r="G31" s="1"/>
      <c r="H31" s="1"/>
    </row>
    <row r="32" spans="1:8" ht="12.75">
      <c r="A32" s="1"/>
      <c r="B32" s="1"/>
      <c r="C32" s="1"/>
      <c r="D32" s="1"/>
      <c r="E32" s="1"/>
      <c r="F32" s="1"/>
      <c r="G32" s="1"/>
      <c r="H32" s="1"/>
    </row>
    <row r="34" spans="1:9" ht="12.75">
      <c r="A34" s="50" t="s">
        <v>519</v>
      </c>
      <c r="B34" s="45" t="s">
        <v>731</v>
      </c>
      <c r="C34" s="45"/>
      <c r="D34" s="45"/>
      <c r="E34" s="45"/>
      <c r="F34" s="45"/>
      <c r="G34" s="45"/>
      <c r="H34" s="1171"/>
      <c r="I34" s="1171"/>
    </row>
    <row r="35" spans="1:8" ht="12.75">
      <c r="A35" s="18"/>
      <c r="B35" s="18"/>
      <c r="C35" s="18"/>
      <c r="D35" s="18"/>
      <c r="E35" s="18"/>
      <c r="F35" s="18"/>
      <c r="G35" s="18"/>
      <c r="H35" s="1171"/>
    </row>
    <row r="36" spans="1:8" ht="12.75">
      <c r="A36" s="18"/>
      <c r="B36" s="1"/>
      <c r="C36" s="1"/>
      <c r="D36" s="1"/>
      <c r="E36" s="1"/>
      <c r="F36" s="1"/>
      <c r="G36" s="1"/>
      <c r="H36" s="1"/>
    </row>
    <row r="37" spans="1:9" ht="12.75">
      <c r="A37" s="1403"/>
      <c r="B37" s="1171"/>
      <c r="C37" s="1171"/>
      <c r="D37" s="1171"/>
      <c r="E37" s="1171"/>
      <c r="F37" s="1171"/>
      <c r="G37" s="1404"/>
      <c r="H37" s="1171"/>
      <c r="I37" s="1171"/>
    </row>
    <row r="38" spans="1:8" ht="12.75">
      <c r="A38" s="1"/>
      <c r="B38" s="1"/>
      <c r="C38" s="1399"/>
      <c r="D38" s="1"/>
      <c r="E38" s="1"/>
      <c r="F38" s="1"/>
      <c r="G38" s="1"/>
      <c r="H38" s="1"/>
    </row>
    <row r="39" spans="1:8" ht="12.75">
      <c r="A39" s="1"/>
      <c r="B39" s="1"/>
      <c r="C39" s="1"/>
      <c r="D39" s="1"/>
      <c r="E39" s="1"/>
      <c r="F39" s="1"/>
      <c r="G39" s="1"/>
      <c r="H39" s="1"/>
    </row>
    <row r="40" spans="1:8" ht="12.75">
      <c r="A40" s="1"/>
      <c r="B40" s="1"/>
      <c r="C40" s="1"/>
      <c r="D40" s="1"/>
      <c r="E40" s="1"/>
      <c r="F40" s="1"/>
      <c r="G40" s="1"/>
      <c r="H40" s="1"/>
    </row>
    <row r="41" spans="1:8" ht="15.75">
      <c r="A41" s="1400"/>
      <c r="B41" s="1"/>
      <c r="C41" s="1"/>
      <c r="D41" s="1"/>
      <c r="E41" s="1"/>
      <c r="F41" s="1"/>
      <c r="G41" s="1"/>
      <c r="H41" s="1"/>
    </row>
    <row r="42" spans="1:8" ht="12.75">
      <c r="A42" s="1"/>
      <c r="B42" s="1"/>
      <c r="C42" s="1"/>
      <c r="D42" s="1"/>
      <c r="E42" s="1"/>
      <c r="F42" s="1"/>
      <c r="G42" s="1"/>
      <c r="H42" s="1"/>
    </row>
    <row r="43" spans="1:8" ht="12.75">
      <c r="A43" s="1"/>
      <c r="B43" s="1"/>
      <c r="C43" s="1"/>
      <c r="D43" s="1"/>
      <c r="E43" s="1"/>
      <c r="F43" s="1"/>
      <c r="G43" s="1"/>
      <c r="H43" s="1"/>
    </row>
  </sheetData>
  <sheetProtection/>
  <mergeCells count="8">
    <mergeCell ref="B22:H24"/>
    <mergeCell ref="B26:H27"/>
    <mergeCell ref="A3:I3"/>
    <mergeCell ref="A12:I12"/>
    <mergeCell ref="A13:I13"/>
    <mergeCell ref="A19:I19"/>
    <mergeCell ref="B9:G9"/>
    <mergeCell ref="A16:I16"/>
  </mergeCells>
  <printOptions horizontalCentered="1"/>
  <pageMargins left="0.7480314960629921" right="0.4330708661417323" top="0.7874015748031497" bottom="0.7874015748031497" header="0.3937007874015748" footer="0.3937007874015748"/>
  <pageSetup horizontalDpi="600" verticalDpi="600" orientation="portrait" r:id="rId2"/>
  <drawing r:id="rId1"/>
</worksheet>
</file>

<file path=xl/worksheets/sheet62.xml><?xml version="1.0" encoding="utf-8"?>
<worksheet xmlns="http://schemas.openxmlformats.org/spreadsheetml/2006/main" xmlns:r="http://schemas.openxmlformats.org/officeDocument/2006/relationships">
  <dimension ref="A3:T62"/>
  <sheetViews>
    <sheetView zoomScalePageLayoutView="0" workbookViewId="0" topLeftCell="D19">
      <selection activeCell="I34" sqref="I34"/>
    </sheetView>
  </sheetViews>
  <sheetFormatPr defaultColWidth="11.421875" defaultRowHeight="15" customHeight="1"/>
  <cols>
    <col min="1" max="1" width="2.421875" style="1" customWidth="1"/>
    <col min="2" max="2" width="47.8515625" style="1" customWidth="1"/>
    <col min="3" max="3" width="0.13671875" style="193" hidden="1" customWidth="1"/>
    <col min="4" max="4" width="2.140625" style="193" customWidth="1"/>
    <col min="5" max="5" width="1.1484375" style="1" customWidth="1"/>
    <col min="6" max="6" width="15.7109375" style="2" customWidth="1"/>
    <col min="7" max="7" width="1.28515625" style="2" customWidth="1"/>
    <col min="8" max="8" width="1.28515625" style="1" customWidth="1"/>
    <col min="9" max="9" width="15.7109375" style="1" customWidth="1"/>
    <col min="10" max="10" width="1.28515625" style="1" customWidth="1"/>
    <col min="11" max="11" width="1.421875" style="1" customWidth="1"/>
    <col min="12" max="12" width="15.7109375" style="1" customWidth="1"/>
    <col min="13" max="13" width="1.28515625" style="1" customWidth="1"/>
    <col min="14" max="14" width="1.421875" style="1" customWidth="1"/>
    <col min="15" max="15" width="15.7109375" style="1" customWidth="1"/>
    <col min="16" max="16" width="1.1484375" style="1" customWidth="1"/>
    <col min="17" max="17" width="1.28515625" style="1" customWidth="1"/>
    <col min="18" max="18" width="15.7109375" style="1" customWidth="1"/>
    <col min="19" max="19" width="1.1484375" style="1" customWidth="1"/>
    <col min="20" max="16384" width="11.421875" style="1" customWidth="1"/>
  </cols>
  <sheetData>
    <row r="2" ht="12.75" customHeight="1"/>
    <row r="3" spans="1:20" ht="12.75" customHeight="1">
      <c r="A3" s="1726" t="s">
        <v>520</v>
      </c>
      <c r="B3" s="1823" t="s">
        <v>521</v>
      </c>
      <c r="C3" s="1824"/>
      <c r="D3" s="1824"/>
      <c r="E3" s="1824"/>
      <c r="F3" s="1824"/>
      <c r="G3" s="1824"/>
      <c r="H3" s="1824"/>
      <c r="I3" s="1824"/>
      <c r="J3" s="1824"/>
      <c r="K3" s="1824"/>
      <c r="L3" s="1824"/>
      <c r="M3" s="1824"/>
      <c r="N3" s="1824"/>
      <c r="O3" s="1824"/>
      <c r="P3" s="1824"/>
      <c r="Q3" s="1824"/>
      <c r="R3" s="1824"/>
      <c r="S3" s="1824"/>
      <c r="T3" s="403"/>
    </row>
    <row r="4" spans="1:20" ht="12.75" customHeight="1">
      <c r="A4" s="1726"/>
      <c r="B4" s="1723" t="s">
        <v>1047</v>
      </c>
      <c r="C4" s="1824"/>
      <c r="D4" s="1824"/>
      <c r="E4" s="1824"/>
      <c r="F4" s="1824"/>
      <c r="G4" s="1824"/>
      <c r="H4" s="1824"/>
      <c r="I4" s="1824"/>
      <c r="J4" s="1824"/>
      <c r="K4" s="1824"/>
      <c r="L4" s="1824"/>
      <c r="M4" s="1824"/>
      <c r="N4" s="1824"/>
      <c r="O4" s="1824"/>
      <c r="P4" s="1824"/>
      <c r="Q4" s="1824"/>
      <c r="R4" s="1824"/>
      <c r="S4" s="1824"/>
      <c r="T4" s="403"/>
    </row>
    <row r="5" spans="2:19" ht="12.75" customHeight="1">
      <c r="B5" s="5"/>
      <c r="C5" s="5"/>
      <c r="D5" s="5"/>
      <c r="E5" s="5"/>
      <c r="F5" s="5"/>
      <c r="G5" s="5"/>
      <c r="H5" s="5"/>
      <c r="I5" s="5"/>
      <c r="J5" s="403"/>
      <c r="K5" s="403"/>
      <c r="L5" s="403"/>
      <c r="M5" s="403"/>
      <c r="N5" s="403"/>
      <c r="O5" s="61"/>
      <c r="P5" s="403"/>
      <c r="Q5" s="403"/>
      <c r="R5" s="61"/>
      <c r="S5" s="333"/>
    </row>
    <row r="6" spans="2:19" ht="12.75" customHeight="1">
      <c r="B6" s="1798"/>
      <c r="C6" s="1798"/>
      <c r="D6" s="1798"/>
      <c r="E6" s="1798"/>
      <c r="F6" s="1407" t="s">
        <v>468</v>
      </c>
      <c r="G6" s="333"/>
      <c r="H6" s="333"/>
      <c r="I6" s="761" t="s">
        <v>809</v>
      </c>
      <c r="J6" s="333"/>
      <c r="K6" s="333"/>
      <c r="L6" s="1730" t="s">
        <v>467</v>
      </c>
      <c r="M6" s="1730"/>
      <c r="N6" s="1730"/>
      <c r="O6" s="1730"/>
      <c r="P6" s="1730"/>
      <c r="Q6" s="1730"/>
      <c r="R6" s="1730"/>
      <c r="S6" s="423"/>
    </row>
    <row r="7" spans="2:18" ht="12.75" customHeight="1">
      <c r="B7" s="7"/>
      <c r="C7" s="1408"/>
      <c r="D7" s="1408"/>
      <c r="E7" s="7"/>
      <c r="F7" s="1409" t="s">
        <v>44</v>
      </c>
      <c r="G7" s="333"/>
      <c r="H7" s="333"/>
      <c r="I7" s="10" t="s">
        <v>44</v>
      </c>
      <c r="J7" s="18"/>
      <c r="K7" s="18"/>
      <c r="L7" s="5" t="s">
        <v>44</v>
      </c>
      <c r="M7" s="18"/>
      <c r="N7" s="18"/>
      <c r="O7" s="5" t="s">
        <v>45</v>
      </c>
      <c r="P7" s="18"/>
      <c r="Q7" s="18"/>
      <c r="R7" s="5" t="s">
        <v>522</v>
      </c>
    </row>
    <row r="8" spans="2:19" ht="15" customHeight="1" thickBot="1">
      <c r="B8" s="1827"/>
      <c r="C8" s="1827"/>
      <c r="D8" s="1827"/>
      <c r="E8" s="1827"/>
      <c r="F8" s="1410" t="s">
        <v>47</v>
      </c>
      <c r="G8" s="1410"/>
      <c r="H8" s="12"/>
      <c r="I8" s="1411" t="s">
        <v>47</v>
      </c>
      <c r="J8" s="14"/>
      <c r="K8" s="14"/>
      <c r="L8" s="643" t="s">
        <v>47</v>
      </c>
      <c r="M8" s="14"/>
      <c r="N8" s="14"/>
      <c r="O8" s="643" t="s">
        <v>48</v>
      </c>
      <c r="P8" s="14"/>
      <c r="Q8" s="14"/>
      <c r="R8" s="1825" t="s">
        <v>551</v>
      </c>
      <c r="S8" s="1826"/>
    </row>
    <row r="9" spans="2:9" ht="12.75" customHeight="1">
      <c r="B9" s="18"/>
      <c r="C9" s="195"/>
      <c r="D9" s="195"/>
      <c r="E9" s="36"/>
      <c r="F9" s="1412"/>
      <c r="G9" s="1412"/>
      <c r="H9" s="1413"/>
      <c r="I9" s="1414"/>
    </row>
    <row r="10" spans="2:9" ht="12.75" customHeight="1">
      <c r="B10" s="20" t="s">
        <v>237</v>
      </c>
      <c r="E10" s="21"/>
      <c r="H10" s="22"/>
      <c r="I10" s="1415"/>
    </row>
    <row r="11" spans="2:18" ht="12.75" customHeight="1">
      <c r="B11" s="1" t="s">
        <v>298</v>
      </c>
      <c r="C11" s="194"/>
      <c r="D11" s="1417">
        <f>C34+1</f>
        <v>1</v>
      </c>
      <c r="E11" s="21"/>
      <c r="F11" s="1416">
        <f>'S7  Résultats par org'!E19</f>
        <v>6868664</v>
      </c>
      <c r="G11" s="24"/>
      <c r="H11" s="492"/>
      <c r="I11" s="1416">
        <f>'S7  Résultats par org'!H19</f>
        <v>5924382</v>
      </c>
      <c r="J11" s="504"/>
      <c r="K11" s="504"/>
      <c r="L11" s="1416">
        <f>'S7  Résultats par org'!K19</f>
        <v>6777514</v>
      </c>
      <c r="M11" s="504"/>
      <c r="N11" s="504"/>
      <c r="O11" s="1416">
        <f>'S7  Résultats par org'!Q19</f>
        <v>1098752</v>
      </c>
      <c r="R11" s="1416">
        <f>'S7  Résultats par org'!U19</f>
        <v>7153741</v>
      </c>
    </row>
    <row r="12" spans="2:18" ht="12.75" customHeight="1">
      <c r="B12" s="45" t="s">
        <v>299</v>
      </c>
      <c r="C12" s="201"/>
      <c r="D12" s="1541">
        <f>D11+1</f>
        <v>2</v>
      </c>
      <c r="E12" s="477"/>
      <c r="F12" s="1418">
        <f>'S7  Résultats par org'!E29</f>
        <v>1262398</v>
      </c>
      <c r="G12" s="1418"/>
      <c r="H12" s="1419"/>
      <c r="I12" s="1418"/>
      <c r="J12" s="1420"/>
      <c r="K12" s="1420"/>
      <c r="L12" s="1418">
        <f>'S7  Résultats par org'!K29</f>
        <v>300707</v>
      </c>
      <c r="M12" s="1420"/>
      <c r="N12" s="1420"/>
      <c r="O12" s="1418"/>
      <c r="P12" s="45"/>
      <c r="Q12" s="45"/>
      <c r="R12" s="1418">
        <f>'S7  Résultats par org'!U29</f>
        <v>300707</v>
      </c>
    </row>
    <row r="13" spans="2:19" ht="12.75" customHeight="1">
      <c r="B13" s="115"/>
      <c r="C13" s="728"/>
      <c r="D13" s="1542">
        <f>D12+1</f>
        <v>3</v>
      </c>
      <c r="E13" s="1421"/>
      <c r="F13" s="1422">
        <f>SUM(F11:F12)</f>
        <v>8131062</v>
      </c>
      <c r="G13" s="1422"/>
      <c r="H13" s="1423"/>
      <c r="I13" s="1422">
        <f>SUM(I11:I12)</f>
        <v>5924382</v>
      </c>
      <c r="J13" s="1424"/>
      <c r="K13" s="1424"/>
      <c r="L13" s="1422">
        <f>SUM(L11:L12)</f>
        <v>7078221</v>
      </c>
      <c r="M13" s="1424"/>
      <c r="N13" s="1424"/>
      <c r="O13" s="1422">
        <f>SUM(O11:O12)</f>
        <v>1098752</v>
      </c>
      <c r="P13" s="115"/>
      <c r="Q13" s="115"/>
      <c r="R13" s="1422">
        <f>SUM(R11:R12)</f>
        <v>7454448</v>
      </c>
      <c r="S13" s="115"/>
    </row>
    <row r="14" spans="2:19" ht="12.75" customHeight="1">
      <c r="B14" s="28"/>
      <c r="C14" s="196"/>
      <c r="D14" s="1425"/>
      <c r="E14" s="36"/>
      <c r="F14" s="29"/>
      <c r="G14" s="29"/>
      <c r="H14" s="1426"/>
      <c r="I14" s="504"/>
      <c r="J14" s="504"/>
      <c r="K14" s="504"/>
      <c r="L14" s="504"/>
      <c r="M14" s="504"/>
      <c r="N14" s="504"/>
      <c r="O14" s="18"/>
      <c r="P14" s="18"/>
      <c r="Q14" s="18"/>
      <c r="R14" s="18"/>
      <c r="S14" s="18"/>
    </row>
    <row r="15" spans="2:19" ht="12.75" customHeight="1">
      <c r="B15" s="44" t="s">
        <v>523</v>
      </c>
      <c r="C15" s="201"/>
      <c r="D15" s="1541">
        <f>D13+1</f>
        <v>4</v>
      </c>
      <c r="E15" s="477"/>
      <c r="F15" s="1418">
        <f>'S7  Résultats par org'!E42</f>
        <v>6406556</v>
      </c>
      <c r="G15" s="1418"/>
      <c r="H15" s="1427"/>
      <c r="I15" s="1418">
        <f>'S7  Résultats par org'!H42</f>
        <v>5720479</v>
      </c>
      <c r="J15" s="1420"/>
      <c r="K15" s="1420"/>
      <c r="L15" s="1418">
        <f>'S7  Résultats par org'!K42</f>
        <v>6698418</v>
      </c>
      <c r="M15" s="1420"/>
      <c r="N15" s="1420"/>
      <c r="O15" s="1418">
        <f>'S7  Résultats par org'!Q42</f>
        <v>1292378</v>
      </c>
      <c r="P15" s="45"/>
      <c r="Q15" s="45"/>
      <c r="R15" s="1418">
        <f>'S7  Résultats par org'!U42</f>
        <v>7268271</v>
      </c>
      <c r="S15" s="45"/>
    </row>
    <row r="16" spans="2:14" ht="12.75" customHeight="1">
      <c r="B16" s="50"/>
      <c r="C16" s="196"/>
      <c r="D16" s="1425"/>
      <c r="E16" s="36"/>
      <c r="F16" s="29"/>
      <c r="G16" s="29"/>
      <c r="H16" s="1426"/>
      <c r="I16" s="504"/>
      <c r="J16" s="504"/>
      <c r="K16" s="504"/>
      <c r="L16" s="504"/>
      <c r="M16" s="504"/>
      <c r="N16" s="504"/>
    </row>
    <row r="17" spans="2:18" ht="12.75" customHeight="1">
      <c r="B17" s="50" t="s">
        <v>23</v>
      </c>
      <c r="C17" s="196"/>
      <c r="D17" s="1425">
        <f>D15+1</f>
        <v>5</v>
      </c>
      <c r="E17" s="36"/>
      <c r="F17" s="29">
        <f>F13-F15</f>
        <v>1724506</v>
      </c>
      <c r="G17" s="29"/>
      <c r="H17" s="1426"/>
      <c r="I17" s="29">
        <f>I13-I15</f>
        <v>203903</v>
      </c>
      <c r="J17" s="504"/>
      <c r="K17" s="504"/>
      <c r="L17" s="29">
        <f>L13-L15</f>
        <v>379803</v>
      </c>
      <c r="M17" s="504"/>
      <c r="N17" s="504"/>
      <c r="O17" s="29">
        <f>O13-O15</f>
        <v>-193626</v>
      </c>
      <c r="R17" s="29">
        <f>R13-R15</f>
        <v>186177</v>
      </c>
    </row>
    <row r="18" spans="2:15" ht="12.75" customHeight="1">
      <c r="B18" s="28"/>
      <c r="C18" s="196"/>
      <c r="D18" s="1425"/>
      <c r="E18" s="36"/>
      <c r="F18" s="29"/>
      <c r="G18" s="29"/>
      <c r="H18" s="1426"/>
      <c r="I18" s="504"/>
      <c r="J18" s="504"/>
      <c r="K18" s="504"/>
      <c r="L18" s="504"/>
      <c r="M18" s="504"/>
      <c r="N18" s="504"/>
      <c r="O18" s="1" t="s">
        <v>524</v>
      </c>
    </row>
    <row r="19" spans="2:20" ht="12.75" customHeight="1">
      <c r="B19" s="52" t="s">
        <v>804</v>
      </c>
      <c r="C19" s="201"/>
      <c r="D19" s="1543">
        <f>D17+1</f>
        <v>6</v>
      </c>
      <c r="E19" s="555" t="s">
        <v>666</v>
      </c>
      <c r="F19" s="1418">
        <f>F12</f>
        <v>1262398</v>
      </c>
      <c r="G19" s="1428" t="s">
        <v>667</v>
      </c>
      <c r="H19" s="411" t="s">
        <v>666</v>
      </c>
      <c r="I19" s="1418"/>
      <c r="J19" s="1429" t="s">
        <v>667</v>
      </c>
      <c r="K19" s="1430" t="s">
        <v>666</v>
      </c>
      <c r="L19" s="1418">
        <f>L12</f>
        <v>300707</v>
      </c>
      <c r="M19" s="1430" t="s">
        <v>667</v>
      </c>
      <c r="N19" s="1430" t="s">
        <v>666</v>
      </c>
      <c r="O19" s="1418"/>
      <c r="P19" s="45" t="s">
        <v>667</v>
      </c>
      <c r="Q19" s="45" t="s">
        <v>666</v>
      </c>
      <c r="R19" s="1418">
        <f>R12</f>
        <v>300707</v>
      </c>
      <c r="S19" s="399" t="s">
        <v>667</v>
      </c>
      <c r="T19" s="396"/>
    </row>
    <row r="20" spans="2:14" ht="12.75" customHeight="1">
      <c r="B20" s="28"/>
      <c r="C20" s="196"/>
      <c r="D20" s="1431"/>
      <c r="E20" s="36"/>
      <c r="F20" s="37"/>
      <c r="G20" s="37"/>
      <c r="H20" s="1426"/>
      <c r="I20" s="504"/>
      <c r="J20" s="504"/>
      <c r="K20" s="504"/>
      <c r="L20" s="504"/>
      <c r="M20" s="504"/>
      <c r="N20" s="504"/>
    </row>
    <row r="21" spans="2:14" ht="12.75" customHeight="1">
      <c r="B21" s="50" t="s">
        <v>1221</v>
      </c>
      <c r="C21" s="196"/>
      <c r="D21" s="1431"/>
      <c r="E21" s="36"/>
      <c r="F21" s="37"/>
      <c r="G21" s="37"/>
      <c r="H21" s="1426"/>
      <c r="I21" s="504"/>
      <c r="J21" s="504"/>
      <c r="K21" s="504"/>
      <c r="L21" s="504"/>
      <c r="M21" s="504"/>
      <c r="N21" s="504"/>
    </row>
    <row r="22" spans="2:19" ht="12.75" customHeight="1">
      <c r="B22" s="44" t="s">
        <v>1220</v>
      </c>
      <c r="C22" s="201"/>
      <c r="D22" s="1541">
        <f>D19+1</f>
        <v>7</v>
      </c>
      <c r="E22" s="1107"/>
      <c r="F22" s="1418">
        <f>F17-F19</f>
        <v>462108</v>
      </c>
      <c r="G22" s="1418"/>
      <c r="H22" s="1427"/>
      <c r="I22" s="1418">
        <f>I17-I19</f>
        <v>203903</v>
      </c>
      <c r="J22" s="1420"/>
      <c r="K22" s="1420"/>
      <c r="L22" s="1418">
        <f>L17-L19</f>
        <v>79096</v>
      </c>
      <c r="M22" s="1420"/>
      <c r="N22" s="1420"/>
      <c r="O22" s="1418">
        <f>O17-O19</f>
        <v>-193626</v>
      </c>
      <c r="P22" s="45"/>
      <c r="Q22" s="45"/>
      <c r="R22" s="1418">
        <f>R17-R19</f>
        <v>-114530</v>
      </c>
      <c r="S22" s="45"/>
    </row>
    <row r="23" spans="2:14" ht="12.75" customHeight="1">
      <c r="B23" s="28"/>
      <c r="C23" s="196"/>
      <c r="D23" s="1432"/>
      <c r="E23" s="36"/>
      <c r="F23" s="24"/>
      <c r="G23" s="24"/>
      <c r="H23" s="1426"/>
      <c r="I23" s="504"/>
      <c r="J23" s="504"/>
      <c r="K23" s="504"/>
      <c r="L23" s="504"/>
      <c r="M23" s="504"/>
      <c r="N23" s="504"/>
    </row>
    <row r="24" spans="2:18" ht="12.75" customHeight="1">
      <c r="B24" s="50" t="s">
        <v>805</v>
      </c>
      <c r="C24" s="196"/>
      <c r="D24" s="1434"/>
      <c r="E24" s="36"/>
      <c r="F24" s="1433"/>
      <c r="G24" s="1433"/>
      <c r="H24" s="1426"/>
      <c r="I24" s="504"/>
      <c r="J24" s="504"/>
      <c r="K24" s="504"/>
      <c r="L24" s="504"/>
      <c r="M24" s="504"/>
      <c r="N24" s="504"/>
      <c r="O24" s="18"/>
      <c r="P24" s="18"/>
      <c r="Q24" s="18"/>
      <c r="R24" s="18"/>
    </row>
    <row r="25" spans="2:18" ht="12.75" customHeight="1">
      <c r="B25" s="28" t="s">
        <v>990</v>
      </c>
      <c r="C25" s="196"/>
      <c r="D25" s="1434">
        <f>D22+1</f>
        <v>8</v>
      </c>
      <c r="E25" s="36"/>
      <c r="F25" s="1433">
        <f>'S8  Ex. fonct. par org.'!E16</f>
        <v>525751</v>
      </c>
      <c r="G25" s="1433"/>
      <c r="H25" s="1426"/>
      <c r="I25" s="1433">
        <f>'S8  Ex. fonct. par org.'!H16</f>
        <v>501397</v>
      </c>
      <c r="J25" s="504"/>
      <c r="K25" s="504"/>
      <c r="L25" s="1433">
        <f>'S8  Ex. fonct. par org.'!K16</f>
        <v>690894</v>
      </c>
      <c r="M25" s="504"/>
      <c r="N25" s="504"/>
      <c r="O25" s="1433">
        <f>'S8  Ex. fonct. par org.'!N16</f>
        <v>10992</v>
      </c>
      <c r="P25" s="18"/>
      <c r="Q25" s="18"/>
      <c r="R25" s="1433">
        <f>'S8  Ex. fonct. par org.'!R16</f>
        <v>701886</v>
      </c>
    </row>
    <row r="26" spans="2:18" ht="12.75" customHeight="1">
      <c r="B26" s="28" t="s">
        <v>43</v>
      </c>
      <c r="C26" s="196"/>
      <c r="D26" s="1434">
        <f>D25+1</f>
        <v>9</v>
      </c>
      <c r="E26" s="36"/>
      <c r="F26" s="1433">
        <f>'S8  Ex. fonct. par org.'!E33</f>
        <v>53609</v>
      </c>
      <c r="G26" s="1433"/>
      <c r="H26" s="1426"/>
      <c r="I26" s="1433"/>
      <c r="J26" s="504"/>
      <c r="K26" s="504"/>
      <c r="L26" s="1433">
        <f>'S8  Ex. fonct. par org.'!K33</f>
        <v>17195</v>
      </c>
      <c r="M26" s="504"/>
      <c r="N26" s="504"/>
      <c r="O26" s="1433"/>
      <c r="P26" s="18"/>
      <c r="Q26" s="18"/>
      <c r="R26" s="1433">
        <f>'S8  Ex. fonct. par org.'!R33</f>
        <v>17195</v>
      </c>
    </row>
    <row r="27" spans="2:19" ht="12.75" customHeight="1">
      <c r="B27" s="28" t="s">
        <v>243</v>
      </c>
      <c r="C27" s="196"/>
      <c r="D27" s="1434">
        <f>D26+1</f>
        <v>10</v>
      </c>
      <c r="E27" s="296" t="s">
        <v>666</v>
      </c>
      <c r="F27" s="1433">
        <f>'S8  Ex. fonct. par org.'!E34</f>
        <v>239700</v>
      </c>
      <c r="G27" s="1433" t="s">
        <v>667</v>
      </c>
      <c r="H27" s="1435" t="s">
        <v>666</v>
      </c>
      <c r="I27" s="1433">
        <f>'S8  Ex. fonct. par org.'!H34</f>
        <v>833906</v>
      </c>
      <c r="J27" s="500" t="s">
        <v>667</v>
      </c>
      <c r="K27" s="1436" t="s">
        <v>666</v>
      </c>
      <c r="L27" s="1433">
        <f>'S8  Ex. fonct. par org.'!K34</f>
        <v>924409</v>
      </c>
      <c r="M27" s="500" t="s">
        <v>667</v>
      </c>
      <c r="N27" s="1436" t="s">
        <v>666</v>
      </c>
      <c r="O27" s="1433"/>
      <c r="P27" s="500" t="s">
        <v>667</v>
      </c>
      <c r="Q27" s="1436" t="s">
        <v>666</v>
      </c>
      <c r="R27" s="1433">
        <f>'S8  Ex. fonct. par org.'!R34</f>
        <v>924409</v>
      </c>
      <c r="S27" s="500" t="s">
        <v>667</v>
      </c>
    </row>
    <row r="28" spans="2:18" ht="12.75" customHeight="1">
      <c r="B28" s="28" t="s">
        <v>244</v>
      </c>
      <c r="C28" s="196"/>
      <c r="D28" s="1434"/>
      <c r="E28" s="36"/>
      <c r="F28" s="1433"/>
      <c r="G28" s="1433"/>
      <c r="H28" s="1437"/>
      <c r="I28" s="504"/>
      <c r="J28" s="1438"/>
      <c r="K28" s="1439"/>
      <c r="L28" s="504"/>
      <c r="M28" s="1438"/>
      <c r="N28" s="1439"/>
      <c r="O28" s="18"/>
      <c r="P28" s="1164"/>
      <c r="Q28" s="553"/>
      <c r="R28" s="18"/>
    </row>
    <row r="29" spans="2:19" ht="12.75" customHeight="1">
      <c r="B29" s="28" t="s">
        <v>988</v>
      </c>
      <c r="C29" s="196"/>
      <c r="D29" s="1434">
        <f>D27+1</f>
        <v>11</v>
      </c>
      <c r="E29" s="296" t="s">
        <v>666</v>
      </c>
      <c r="F29" s="1433">
        <f>'S8  Ex. fonct. par org.'!E37</f>
        <v>85175</v>
      </c>
      <c r="G29" s="1433" t="s">
        <v>667</v>
      </c>
      <c r="H29" s="1435" t="s">
        <v>666</v>
      </c>
      <c r="I29" s="1433">
        <f>'S8  Ex. fonct. par org.'!H37</f>
        <v>85187</v>
      </c>
      <c r="J29" s="500" t="s">
        <v>667</v>
      </c>
      <c r="K29" s="1436" t="s">
        <v>666</v>
      </c>
      <c r="L29" s="1433">
        <f>'S8  Ex. fonct. par org.'!K37</f>
        <v>61774</v>
      </c>
      <c r="M29" s="500" t="s">
        <v>667</v>
      </c>
      <c r="N29" s="1436" t="s">
        <v>666</v>
      </c>
      <c r="O29" s="1433">
        <f>'S8  Ex. fonct. par org.'!N37</f>
        <v>3790</v>
      </c>
      <c r="P29" s="500" t="s">
        <v>667</v>
      </c>
      <c r="Q29" s="1436" t="s">
        <v>666</v>
      </c>
      <c r="R29" s="1433">
        <f>'S8  Ex. fonct. par org.'!R37</f>
        <v>65564</v>
      </c>
      <c r="S29" s="500" t="s">
        <v>667</v>
      </c>
    </row>
    <row r="30" spans="2:18" ht="12.75" customHeight="1">
      <c r="B30" s="28" t="s">
        <v>359</v>
      </c>
      <c r="C30" s="196"/>
      <c r="D30" s="1434">
        <f>D29+1</f>
        <v>12</v>
      </c>
      <c r="E30" s="36"/>
      <c r="F30" s="1433">
        <f>'S8  Ex. fonct. par org.'!E39+'S8  Ex. fonct. par org.'!E41+'S8  Ex. fonct. par org.'!E42+'S8  Ex. fonct. par org.'!E43</f>
        <v>64254</v>
      </c>
      <c r="G30" s="1433"/>
      <c r="H30" s="1426"/>
      <c r="I30" s="1433">
        <f>'S8  Ex. fonct. par org.'!H39+'S8  Ex. fonct. par org.'!H41+'S8  Ex. fonct. par org.'!H42+'S8  Ex. fonct. par org.'!H43</f>
        <v>213793</v>
      </c>
      <c r="J30" s="504"/>
      <c r="K30" s="504"/>
      <c r="L30" s="1433">
        <f>'S8  Ex. fonct. par org.'!K39+'S8  Ex. fonct. par org.'!K41+'S8  Ex. fonct. par org.'!K42+'S8  Ex. fonct. par org.'!K43</f>
        <v>1018334</v>
      </c>
      <c r="M30" s="504"/>
      <c r="N30" s="504"/>
      <c r="O30" s="1433">
        <f>'S8  Ex. fonct. par org.'!N39+'S8  Ex. fonct. par org.'!N41+'S8  Ex. fonct. par org.'!N42+'S8  Ex. fonct. par org.'!N43</f>
        <v>-112905</v>
      </c>
      <c r="P30" s="18"/>
      <c r="Q30" s="18"/>
      <c r="R30" s="1433">
        <f>'S8  Ex. fonct. par org.'!R39+'S8  Ex. fonct. par org.'!R41+'S8  Ex. fonct. par org.'!R42+'S8  Ex. fonct. par org.'!R43</f>
        <v>905429</v>
      </c>
    </row>
    <row r="31" spans="2:18" ht="12.75" customHeight="1">
      <c r="B31" s="28" t="s">
        <v>806</v>
      </c>
      <c r="C31" s="201"/>
      <c r="D31" s="1544">
        <f>D30+1</f>
        <v>13</v>
      </c>
      <c r="E31" s="36"/>
      <c r="F31" s="1433"/>
      <c r="G31" s="1433"/>
      <c r="H31" s="1426"/>
      <c r="I31" s="1433"/>
      <c r="J31" s="504"/>
      <c r="K31" s="504"/>
      <c r="L31" s="1433"/>
      <c r="M31" s="504"/>
      <c r="N31" s="1420"/>
      <c r="O31" s="1433">
        <f>'S8  Ex. fonct. par org.'!N17+'S8  Ex. fonct. par org.'!N18+'S8  Ex. fonct. par org.'!N19+'S8  Ex. fonct. par org.'!N24+'S8  Ex. fonct. par org.'!N31</f>
        <v>86426</v>
      </c>
      <c r="P31" s="18"/>
      <c r="Q31" s="18"/>
      <c r="R31" s="1433">
        <f>'S8  Ex. fonct. par org.'!R17+'S8  Ex. fonct. par org.'!R18+'S8  Ex. fonct. par org.'!R19+'S8  Ex. fonct. par org.'!R24+'S8  Ex. fonct. par org.'!R31</f>
        <v>86426</v>
      </c>
    </row>
    <row r="32" spans="2:19" ht="12.75" customHeight="1">
      <c r="B32" s="32"/>
      <c r="C32" s="197"/>
      <c r="D32" s="1545">
        <f>D31+1</f>
        <v>14</v>
      </c>
      <c r="E32" s="33"/>
      <c r="F32" s="1440">
        <f>F25+F26-F27-F29+F30+F31</f>
        <v>318739</v>
      </c>
      <c r="G32" s="1440"/>
      <c r="H32" s="1441"/>
      <c r="I32" s="1440">
        <f>I25+I26-I27-I29+I30+I31</f>
        <v>-203903</v>
      </c>
      <c r="J32" s="1442"/>
      <c r="K32" s="1442"/>
      <c r="L32" s="1440">
        <f>L25+L26-L27-L29+L30+L31</f>
        <v>740240</v>
      </c>
      <c r="M32" s="1442"/>
      <c r="N32" s="1420"/>
      <c r="O32" s="1440">
        <f>O25+O26-O27-O29+O30+O31</f>
        <v>-19277</v>
      </c>
      <c r="P32" s="32"/>
      <c r="Q32" s="32"/>
      <c r="R32" s="1440">
        <f>R25+R26-R27-R29+R30+R31</f>
        <v>720963</v>
      </c>
      <c r="S32" s="32"/>
    </row>
    <row r="33" spans="2:14" ht="24" customHeight="1">
      <c r="B33" s="50" t="s">
        <v>465</v>
      </c>
      <c r="C33" s="196"/>
      <c r="D33" s="1434"/>
      <c r="E33" s="42"/>
      <c r="F33" s="29"/>
      <c r="G33" s="29"/>
      <c r="H33" s="1426"/>
      <c r="I33" s="504"/>
      <c r="J33" s="504"/>
      <c r="K33" s="504"/>
      <c r="L33" s="504"/>
      <c r="M33" s="504"/>
      <c r="N33" s="504"/>
    </row>
    <row r="34" spans="2:19" ht="12.75" customHeight="1" thickBot="1">
      <c r="B34" s="247" t="s">
        <v>466</v>
      </c>
      <c r="C34" s="204"/>
      <c r="D34" s="1546">
        <f>D32+1</f>
        <v>15</v>
      </c>
      <c r="E34" s="119"/>
      <c r="F34" s="1443">
        <f>F22+F32</f>
        <v>780847</v>
      </c>
      <c r="G34" s="1443"/>
      <c r="H34" s="1444"/>
      <c r="I34" s="1443"/>
      <c r="J34" s="1445"/>
      <c r="K34" s="1445"/>
      <c r="L34" s="1443">
        <f>L22+L32</f>
        <v>819336</v>
      </c>
      <c r="M34" s="1445"/>
      <c r="N34" s="1445"/>
      <c r="O34" s="1443">
        <f>O22+O32</f>
        <v>-212903</v>
      </c>
      <c r="P34" s="14"/>
      <c r="Q34" s="14"/>
      <c r="R34" s="1443">
        <f>R22+R32</f>
        <v>606433</v>
      </c>
      <c r="S34" s="14"/>
    </row>
    <row r="35" spans="2:14" ht="19.5" customHeight="1">
      <c r="B35" s="266" t="s">
        <v>807</v>
      </c>
      <c r="C35" s="195"/>
      <c r="D35" s="195"/>
      <c r="E35" s="42"/>
      <c r="F35" s="37"/>
      <c r="G35" s="37"/>
      <c r="H35" s="1426"/>
      <c r="I35" s="504"/>
      <c r="J35" s="504"/>
      <c r="K35" s="504"/>
      <c r="L35" s="504"/>
      <c r="M35" s="504"/>
      <c r="N35" s="504"/>
    </row>
    <row r="36" spans="3:9" ht="12.75" customHeight="1">
      <c r="C36" s="195"/>
      <c r="D36" s="195"/>
      <c r="E36" s="42"/>
      <c r="F36" s="1446"/>
      <c r="G36" s="1446"/>
      <c r="H36" s="1426"/>
      <c r="I36" s="504"/>
    </row>
    <row r="37" spans="2:9" ht="12.75" customHeight="1">
      <c r="B37" s="30" t="s">
        <v>11</v>
      </c>
      <c r="C37" s="195"/>
      <c r="D37" s="195"/>
      <c r="E37" s="42"/>
      <c r="F37" s="1446"/>
      <c r="G37" s="1446"/>
      <c r="H37" s="1426"/>
      <c r="I37" s="504"/>
    </row>
    <row r="38" spans="2:9" ht="12.75" customHeight="1">
      <c r="B38" s="30"/>
      <c r="E38" s="39"/>
      <c r="F38" s="40"/>
      <c r="G38" s="40"/>
      <c r="H38" s="1447"/>
      <c r="I38" s="504"/>
    </row>
    <row r="39" spans="5:9" ht="12.75" customHeight="1">
      <c r="E39" s="39"/>
      <c r="F39" s="24"/>
      <c r="G39" s="24"/>
      <c r="H39" s="1447"/>
      <c r="I39" s="504"/>
    </row>
    <row r="40" spans="5:9" ht="12.75" customHeight="1">
      <c r="E40" s="39"/>
      <c r="F40" s="24"/>
      <c r="G40" s="24"/>
      <c r="H40" s="1447"/>
      <c r="I40" s="504"/>
    </row>
    <row r="41" spans="5:9" ht="12.75" customHeight="1">
      <c r="E41" s="39"/>
      <c r="F41" s="24"/>
      <c r="G41" s="24"/>
      <c r="H41" s="1448"/>
      <c r="I41" s="504"/>
    </row>
    <row r="42" spans="5:9" ht="12.75" customHeight="1">
      <c r="E42" s="39"/>
      <c r="F42" s="24"/>
      <c r="G42" s="24"/>
      <c r="H42" s="1447"/>
      <c r="I42" s="504"/>
    </row>
    <row r="43" spans="2:14" ht="12.75" customHeight="1">
      <c r="B43" s="28"/>
      <c r="C43" s="195"/>
      <c r="D43" s="195"/>
      <c r="E43" s="42"/>
      <c r="F43" s="24"/>
      <c r="G43" s="24"/>
      <c r="H43" s="419"/>
      <c r="I43" s="504"/>
      <c r="J43" s="504"/>
      <c r="K43" s="504"/>
      <c r="L43" s="504"/>
      <c r="M43" s="504"/>
      <c r="N43" s="504"/>
    </row>
    <row r="44" spans="2:9" ht="12.75" customHeight="1">
      <c r="B44" s="30"/>
      <c r="E44" s="39"/>
      <c r="F44" s="24"/>
      <c r="G44" s="24"/>
      <c r="H44" s="492"/>
      <c r="I44" s="504"/>
    </row>
    <row r="45" spans="2:14" ht="12.75" customHeight="1">
      <c r="B45" s="28"/>
      <c r="C45" s="195"/>
      <c r="D45" s="195"/>
      <c r="E45" s="42"/>
      <c r="F45" s="29"/>
      <c r="G45" s="29"/>
      <c r="H45" s="419"/>
      <c r="I45" s="504"/>
      <c r="J45" s="504"/>
      <c r="K45" s="504"/>
      <c r="L45" s="504"/>
      <c r="M45" s="504"/>
      <c r="N45" s="504"/>
    </row>
    <row r="46" spans="2:14" ht="12.75" customHeight="1">
      <c r="B46" s="18"/>
      <c r="C46" s="195"/>
      <c r="D46" s="195"/>
      <c r="E46" s="42"/>
      <c r="F46" s="37"/>
      <c r="G46" s="37"/>
      <c r="H46" s="419"/>
      <c r="I46" s="504"/>
      <c r="J46" s="504"/>
      <c r="K46" s="504"/>
      <c r="L46" s="504"/>
      <c r="M46" s="504"/>
      <c r="N46" s="504"/>
    </row>
    <row r="47" spans="2:14" ht="12.75" customHeight="1">
      <c r="B47" s="18"/>
      <c r="C47" s="195"/>
      <c r="D47" s="195"/>
      <c r="E47" s="42"/>
      <c r="F47" s="37"/>
      <c r="G47" s="37"/>
      <c r="H47" s="419"/>
      <c r="I47" s="504"/>
      <c r="J47" s="504"/>
      <c r="K47" s="504"/>
      <c r="L47" s="504"/>
      <c r="M47" s="504"/>
      <c r="N47" s="504"/>
    </row>
    <row r="48" spans="2:9" ht="12.75" customHeight="1">
      <c r="B48" s="48"/>
      <c r="C48" s="195"/>
      <c r="D48" s="195"/>
      <c r="E48" s="42"/>
      <c r="F48" s="29"/>
      <c r="G48" s="29"/>
      <c r="H48" s="1426"/>
      <c r="I48" s="1449"/>
    </row>
    <row r="49" spans="1:9" ht="12.75" customHeight="1">
      <c r="A49" s="1333">
        <v>2</v>
      </c>
      <c r="B49" s="28"/>
      <c r="C49" s="195"/>
      <c r="D49" s="195"/>
      <c r="E49" s="42"/>
      <c r="F49" s="29"/>
      <c r="G49" s="29"/>
      <c r="H49" s="1426"/>
      <c r="I49" s="29"/>
    </row>
    <row r="50" spans="2:14" ht="12.75" customHeight="1">
      <c r="B50" s="18"/>
      <c r="C50" s="195"/>
      <c r="D50" s="195"/>
      <c r="E50" s="42"/>
      <c r="F50" s="29"/>
      <c r="G50" s="29"/>
      <c r="H50" s="1426"/>
      <c r="I50" s="29"/>
      <c r="J50" s="504"/>
      <c r="K50" s="504"/>
      <c r="L50" s="504"/>
      <c r="M50" s="504"/>
      <c r="N50" s="504"/>
    </row>
    <row r="51" spans="2:14" ht="12.75" customHeight="1">
      <c r="B51" s="18"/>
      <c r="C51" s="195"/>
      <c r="D51" s="195"/>
      <c r="E51" s="42"/>
      <c r="F51" s="29"/>
      <c r="G51" s="29"/>
      <c r="H51" s="419"/>
      <c r="I51" s="29"/>
      <c r="J51" s="504"/>
      <c r="K51" s="504"/>
      <c r="L51" s="504"/>
      <c r="M51" s="504"/>
      <c r="N51" s="504"/>
    </row>
    <row r="52" spans="2:14" ht="12.75" customHeight="1">
      <c r="B52" s="18"/>
      <c r="C52" s="195"/>
      <c r="D52" s="195"/>
      <c r="E52" s="42"/>
      <c r="F52" s="29"/>
      <c r="G52" s="29"/>
      <c r="H52" s="419"/>
      <c r="I52" s="29"/>
      <c r="J52" s="504"/>
      <c r="K52" s="504"/>
      <c r="L52" s="504"/>
      <c r="M52" s="504"/>
      <c r="N52" s="504"/>
    </row>
    <row r="53" spans="2:14" ht="12.75" customHeight="1">
      <c r="B53" s="18"/>
      <c r="C53" s="195"/>
      <c r="D53" s="195"/>
      <c r="E53" s="42"/>
      <c r="F53" s="29"/>
      <c r="G53" s="29"/>
      <c r="H53" s="1426"/>
      <c r="I53" s="29"/>
      <c r="J53" s="504"/>
      <c r="K53" s="504"/>
      <c r="L53" s="504"/>
      <c r="M53" s="504"/>
      <c r="N53" s="504"/>
    </row>
    <row r="54" spans="2:14" ht="12.75" customHeight="1">
      <c r="B54" s="18"/>
      <c r="C54" s="195"/>
      <c r="D54" s="195"/>
      <c r="E54" s="42"/>
      <c r="F54" s="37"/>
      <c r="G54" s="37"/>
      <c r="H54" s="1426"/>
      <c r="I54" s="37"/>
      <c r="J54" s="504"/>
      <c r="K54" s="504"/>
      <c r="L54" s="504"/>
      <c r="M54" s="504"/>
      <c r="N54" s="504"/>
    </row>
    <row r="55" spans="2:9" ht="21.75" customHeight="1">
      <c r="B55" s="50"/>
      <c r="C55" s="195"/>
      <c r="D55" s="195"/>
      <c r="E55" s="42"/>
      <c r="F55" s="37"/>
      <c r="G55" s="37"/>
      <c r="H55" s="1426"/>
      <c r="I55" s="37"/>
    </row>
    <row r="56" spans="1:9" s="30" customFormat="1" ht="12.75" customHeight="1">
      <c r="A56" s="54"/>
      <c r="B56" s="28"/>
      <c r="C56" s="195"/>
      <c r="D56" s="195"/>
      <c r="E56" s="42"/>
      <c r="F56" s="1450"/>
      <c r="G56" s="1450"/>
      <c r="H56" s="1451"/>
      <c r="I56" s="1452"/>
    </row>
    <row r="57" spans="1:9" s="30" customFormat="1" ht="12.75" customHeight="1">
      <c r="A57" s="54"/>
      <c r="B57" s="28"/>
      <c r="C57" s="195"/>
      <c r="D57" s="195"/>
      <c r="E57" s="42"/>
      <c r="F57" s="1450"/>
      <c r="G57" s="1450"/>
      <c r="H57" s="1451"/>
      <c r="I57" s="1452"/>
    </row>
    <row r="58" spans="1:9" s="30" customFormat="1" ht="12.75" customHeight="1">
      <c r="A58" s="54"/>
      <c r="C58" s="193"/>
      <c r="D58" s="193"/>
      <c r="E58" s="39"/>
      <c r="F58" s="1453"/>
      <c r="G58" s="1453"/>
      <c r="H58" s="55"/>
      <c r="I58" s="1454"/>
    </row>
    <row r="59" ht="12.75" customHeight="1">
      <c r="E59" s="39"/>
    </row>
    <row r="60" spans="2:9" ht="12.75">
      <c r="B60" s="1203"/>
      <c r="C60" s="1455"/>
      <c r="D60" s="1455"/>
      <c r="E60" s="1455"/>
      <c r="F60" s="1455"/>
      <c r="G60" s="1455"/>
      <c r="H60" s="1455"/>
      <c r="I60" s="1455"/>
    </row>
    <row r="61" spans="2:9" s="206" customFormat="1" ht="12.75" customHeight="1">
      <c r="B61" s="1203"/>
      <c r="C61" s="1203"/>
      <c r="D61" s="1203"/>
      <c r="E61" s="1203"/>
      <c r="F61" s="1203"/>
      <c r="G61" s="1203"/>
      <c r="H61" s="1203"/>
      <c r="I61" s="1203"/>
    </row>
    <row r="62" spans="2:9" ht="12.75" customHeight="1">
      <c r="B62" s="1455"/>
      <c r="C62" s="1455"/>
      <c r="D62" s="1455"/>
      <c r="E62" s="1455"/>
      <c r="F62" s="1455"/>
      <c r="G62" s="1455"/>
      <c r="H62" s="1455"/>
      <c r="I62" s="1455"/>
    </row>
    <row r="63" ht="12.75" customHeight="1"/>
  </sheetData>
  <sheetProtection/>
  <mergeCells count="7">
    <mergeCell ref="A3:A4"/>
    <mergeCell ref="B3:S3"/>
    <mergeCell ref="B4:S4"/>
    <mergeCell ref="R8:S8"/>
    <mergeCell ref="B8:E8"/>
    <mergeCell ref="B6:E6"/>
    <mergeCell ref="L6:R6"/>
  </mergeCells>
  <printOptions/>
  <pageMargins left="0.3937007874015748" right="0.3937007874015748" top="0.3937007874015748" bottom="0.3937007874015748" header="0.3937007874015748" footer="0.3937007874015748"/>
  <pageSetup horizontalDpi="600" verticalDpi="600" orientation="landscape" scale="87" r:id="rId1"/>
  <headerFooter alignWithMargins="0">
    <oddHeader>&amp;LOrganisme:_________________________________</oddHeader>
  </headerFooter>
</worksheet>
</file>

<file path=xl/worksheets/sheet63.xml><?xml version="1.0" encoding="utf-8"?>
<worksheet xmlns="http://schemas.openxmlformats.org/spreadsheetml/2006/main" xmlns:r="http://schemas.openxmlformats.org/officeDocument/2006/relationships">
  <dimension ref="A3:J60"/>
  <sheetViews>
    <sheetView zoomScalePageLayoutView="0" workbookViewId="0" topLeftCell="B33">
      <selection activeCell="K32" sqref="K32"/>
    </sheetView>
  </sheetViews>
  <sheetFormatPr defaultColWidth="11.421875" defaultRowHeight="12.75"/>
  <cols>
    <col min="1" max="1" width="42.421875" style="1" customWidth="1"/>
    <col min="2" max="2" width="2.421875" style="1" customWidth="1"/>
    <col min="3" max="3" width="15.7109375" style="1" customWidth="1"/>
    <col min="4" max="4" width="0.9921875" style="1" customWidth="1"/>
    <col min="5" max="5" width="15.7109375" style="1" customWidth="1"/>
    <col min="6" max="6" width="0.9921875" style="1" customWidth="1"/>
    <col min="7" max="7" width="15.7109375" style="1" customWidth="1"/>
    <col min="8" max="8" width="0.9921875" style="1" customWidth="1"/>
    <col min="9" max="9" width="15.7109375" style="1" customWidth="1"/>
    <col min="10" max="16384" width="11.421875" style="1" customWidth="1"/>
  </cols>
  <sheetData>
    <row r="3" spans="1:9" ht="12.75">
      <c r="A3" s="1701"/>
      <c r="B3" s="1701"/>
      <c r="C3" s="1701"/>
      <c r="D3" s="1701"/>
      <c r="E3" s="1701"/>
      <c r="F3" s="1701"/>
      <c r="G3" s="1701"/>
      <c r="H3" s="1701"/>
      <c r="I3" s="1701"/>
    </row>
    <row r="4" spans="1:9" ht="12.75">
      <c r="A4" s="1701"/>
      <c r="B4" s="1701"/>
      <c r="C4" s="1701"/>
      <c r="D4" s="1701"/>
      <c r="E4" s="1701"/>
      <c r="F4" s="1701"/>
      <c r="G4" s="1701"/>
      <c r="H4" s="1701"/>
      <c r="I4" s="1701"/>
    </row>
    <row r="5" spans="1:6" ht="6.75" customHeight="1">
      <c r="A5" s="193"/>
      <c r="B5" s="193"/>
      <c r="C5" s="39"/>
      <c r="D5" s="24"/>
      <c r="E5" s="24"/>
      <c r="F5" s="1447"/>
    </row>
    <row r="6" spans="1:9" ht="12.75">
      <c r="A6" s="193"/>
      <c r="B6" s="193"/>
      <c r="C6" s="1456" t="s">
        <v>1049</v>
      </c>
      <c r="D6" s="333"/>
      <c r="E6" s="1730">
        <v>2009</v>
      </c>
      <c r="F6" s="1831"/>
      <c r="G6" s="1831"/>
      <c r="H6" s="333"/>
      <c r="I6" s="761">
        <v>2008</v>
      </c>
    </row>
    <row r="7" spans="1:9" ht="12.75">
      <c r="A7" s="193"/>
      <c r="B7" s="193"/>
      <c r="C7" s="402" t="s">
        <v>44</v>
      </c>
      <c r="D7" s="333"/>
      <c r="E7" s="61" t="s">
        <v>1115</v>
      </c>
      <c r="F7" s="333"/>
      <c r="G7" s="61" t="s">
        <v>46</v>
      </c>
      <c r="H7" s="333"/>
      <c r="I7" s="61" t="s">
        <v>46</v>
      </c>
    </row>
    <row r="8" spans="1:10" ht="13.5" thickBot="1">
      <c r="A8" s="1369"/>
      <c r="B8" s="1369"/>
      <c r="C8" s="1457" t="s">
        <v>47</v>
      </c>
      <c r="D8" s="1458"/>
      <c r="E8" s="1459" t="s">
        <v>47</v>
      </c>
      <c r="F8" s="1460"/>
      <c r="G8" s="1457" t="s">
        <v>469</v>
      </c>
      <c r="H8" s="14"/>
      <c r="I8" s="1457" t="s">
        <v>469</v>
      </c>
      <c r="J8" s="18"/>
    </row>
    <row r="9" spans="1:10" ht="12.75">
      <c r="A9" s="195"/>
      <c r="B9" s="195"/>
      <c r="C9" s="1488"/>
      <c r="D9" s="29"/>
      <c r="E9" s="1489"/>
      <c r="F9" s="1490"/>
      <c r="G9" s="1488"/>
      <c r="H9" s="18"/>
      <c r="I9" s="1488"/>
      <c r="J9" s="18"/>
    </row>
    <row r="10" spans="1:10" ht="12.75">
      <c r="A10" s="50" t="s">
        <v>550</v>
      </c>
      <c r="B10" s="50"/>
      <c r="C10" s="42"/>
      <c r="D10" s="29"/>
      <c r="E10" s="29"/>
      <c r="F10" s="419"/>
      <c r="G10" s="504"/>
      <c r="H10" s="504"/>
      <c r="I10" s="18"/>
      <c r="J10" s="18"/>
    </row>
    <row r="11" spans="1:10" ht="12.75">
      <c r="A11" s="28" t="s">
        <v>51</v>
      </c>
      <c r="B11" s="1425">
        <v>1</v>
      </c>
      <c r="C11" s="1646">
        <f>'S11  Situat. fin. par org.'!D12</f>
        <v>2459940</v>
      </c>
      <c r="D11" s="1655"/>
      <c r="E11" s="1646">
        <f>'S11  Situat. fin. par org.'!F12</f>
        <v>2060134</v>
      </c>
      <c r="F11" s="1655"/>
      <c r="G11" s="1646">
        <f>'S11  Situat. fin. par org.'!L12</f>
        <v>2133940</v>
      </c>
      <c r="H11" s="1656"/>
      <c r="I11" s="1646">
        <f>'S11  Situat. fin. par org.'!N12</f>
        <v>2675237</v>
      </c>
      <c r="J11" s="18"/>
    </row>
    <row r="12" spans="1:10" ht="12.75">
      <c r="A12" s="28" t="s">
        <v>680</v>
      </c>
      <c r="B12" s="1541">
        <f>B11+1</f>
        <v>2</v>
      </c>
      <c r="C12" s="1657">
        <f>'S11  Situat. fin. par org.'!D18-'S11  Situat. fin. par org.'!D12</f>
        <v>3250338</v>
      </c>
      <c r="D12" s="1658"/>
      <c r="E12" s="1657">
        <f>'S11  Situat. fin. par org.'!F18-'S11  Situat. fin. par org.'!F12</f>
        <v>3083470</v>
      </c>
      <c r="F12" s="1658"/>
      <c r="G12" s="1657">
        <f>'S11  Situat. fin. par org.'!L18-'S11  Situat. fin. par org.'!L12</f>
        <v>4410068</v>
      </c>
      <c r="H12" s="1656"/>
      <c r="I12" s="1657">
        <f>'S11  Situat. fin. par org.'!N18-'S11  Situat. fin. par org.'!N12</f>
        <v>4594566</v>
      </c>
      <c r="J12" s="18"/>
    </row>
    <row r="13" spans="1:10" ht="12.75">
      <c r="A13" s="1357"/>
      <c r="B13" s="1547">
        <f>B12+1</f>
        <v>3</v>
      </c>
      <c r="C13" s="1659">
        <f>SUM(C11:C12)</f>
        <v>5710278</v>
      </c>
      <c r="D13" s="1659"/>
      <c r="E13" s="1659">
        <f>SUM(E11:E12)</f>
        <v>5143604</v>
      </c>
      <c r="F13" s="1659"/>
      <c r="G13" s="1659">
        <f>SUM(G11:G12)</f>
        <v>6544008</v>
      </c>
      <c r="H13" s="1659"/>
      <c r="I13" s="1659">
        <f>SUM(I11:I12)</f>
        <v>7269803</v>
      </c>
      <c r="J13" s="18"/>
    </row>
    <row r="14" spans="1:10" ht="12.75">
      <c r="A14" s="195"/>
      <c r="B14" s="1425"/>
      <c r="C14" s="1657"/>
      <c r="D14" s="1660"/>
      <c r="E14" s="1657"/>
      <c r="F14" s="1657"/>
      <c r="G14" s="1657"/>
      <c r="H14" s="1657"/>
      <c r="I14" s="1657"/>
      <c r="J14" s="18"/>
    </row>
    <row r="15" spans="1:10" ht="12.75">
      <c r="A15" s="4" t="s">
        <v>529</v>
      </c>
      <c r="B15" s="1417"/>
      <c r="C15" s="1660"/>
      <c r="D15" s="1660"/>
      <c r="E15" s="1660"/>
      <c r="F15" s="1660"/>
      <c r="G15" s="1660"/>
      <c r="H15" s="1660"/>
      <c r="I15" s="1660"/>
      <c r="J15" s="18"/>
    </row>
    <row r="16" spans="1:10" ht="12.75">
      <c r="A16" s="28" t="s">
        <v>922</v>
      </c>
      <c r="B16" s="1425">
        <f>B13+1</f>
        <v>4</v>
      </c>
      <c r="C16" s="1657">
        <f>'S11  Situat. fin. par org.'!D25</f>
        <v>7102281</v>
      </c>
      <c r="D16" s="1660"/>
      <c r="E16" s="1657">
        <f>'S11  Situat. fin. par org.'!F25</f>
        <v>7574038</v>
      </c>
      <c r="F16" s="1660"/>
      <c r="G16" s="1657">
        <f>'S11  Situat. fin. par org.'!L25</f>
        <v>8077050</v>
      </c>
      <c r="H16" s="1656"/>
      <c r="I16" s="1657">
        <f>'S11  Situat. fin. par org.'!N25</f>
        <v>7565293</v>
      </c>
      <c r="J16" s="18"/>
    </row>
    <row r="17" spans="1:10" ht="12.75">
      <c r="A17" s="28" t="s">
        <v>1225</v>
      </c>
      <c r="B17" s="1425">
        <f>B16+1</f>
        <v>5</v>
      </c>
      <c r="C17" s="1657"/>
      <c r="D17" s="1660"/>
      <c r="E17" s="1657"/>
      <c r="F17" s="1660"/>
      <c r="G17" s="1657"/>
      <c r="H17" s="1656"/>
      <c r="I17" s="1657"/>
      <c r="J17" s="18"/>
    </row>
    <row r="18" spans="1:10" ht="12.75">
      <c r="A18" s="45" t="s">
        <v>680</v>
      </c>
      <c r="B18" s="1541">
        <f>B17+1</f>
        <v>6</v>
      </c>
      <c r="C18" s="1658">
        <f>'S11  Situat. fin. par org.'!D27-'S11  Situat. fin. par org.'!D25-'S11  Situat. fin. par org.'!D26</f>
        <v>2999548</v>
      </c>
      <c r="D18" s="1658"/>
      <c r="E18" s="1658">
        <f>'S11  Situat. fin. par org.'!F27-'S11  Situat. fin. par org.'!F25-'S11  Situat. fin. par org.'!F26</f>
        <v>1958411</v>
      </c>
      <c r="F18" s="1661"/>
      <c r="G18" s="1658">
        <f>'S11  Situat. fin. par org.'!L27-'S11  Situat. fin. par org.'!L25-'S11  Situat. fin. par org.'!L26</f>
        <v>2104413</v>
      </c>
      <c r="H18" s="1662"/>
      <c r="I18" s="1658">
        <f>'S11  Situat. fin. par org.'!N27-'S11  Situat. fin. par org.'!N25-'S11  Situat. fin. par org.'!N26</f>
        <v>3159731</v>
      </c>
      <c r="J18" s="18"/>
    </row>
    <row r="19" spans="1:10" ht="12.75">
      <c r="A19" s="1357"/>
      <c r="B19" s="1547">
        <f>B18+1</f>
        <v>7</v>
      </c>
      <c r="C19" s="1659">
        <f>SUM(C16:C18)</f>
        <v>10101829</v>
      </c>
      <c r="D19" s="1659"/>
      <c r="E19" s="1659">
        <f>SUM(E16:E18)</f>
        <v>9532449</v>
      </c>
      <c r="F19" s="1663"/>
      <c r="G19" s="1659">
        <f>SUM(G16:G18)</f>
        <v>10181463</v>
      </c>
      <c r="H19" s="1664"/>
      <c r="I19" s="1659">
        <f>SUM(I16:I18)</f>
        <v>10725024</v>
      </c>
      <c r="J19" s="18"/>
    </row>
    <row r="20" spans="1:10" ht="18.75" customHeight="1">
      <c r="A20" s="705" t="s">
        <v>1226</v>
      </c>
      <c r="B20" s="1547">
        <f>B19+1</f>
        <v>8</v>
      </c>
      <c r="C20" s="1659">
        <f>C13-C19</f>
        <v>-4391551</v>
      </c>
      <c r="D20" s="1659"/>
      <c r="E20" s="1659">
        <f>E13-E19</f>
        <v>-4388845</v>
      </c>
      <c r="F20" s="1659"/>
      <c r="G20" s="1659">
        <f>G13-G19</f>
        <v>-3637455</v>
      </c>
      <c r="H20" s="1659"/>
      <c r="I20" s="1659">
        <f>I13-I19</f>
        <v>-3455221</v>
      </c>
      <c r="J20" s="18"/>
    </row>
    <row r="21" spans="1:10" ht="12.75" customHeight="1">
      <c r="A21" s="48"/>
      <c r="B21" s="1425"/>
      <c r="C21" s="1657"/>
      <c r="D21" s="1660"/>
      <c r="E21" s="1657"/>
      <c r="F21" s="1657"/>
      <c r="G21" s="1657"/>
      <c r="H21" s="1657"/>
      <c r="I21" s="1657"/>
      <c r="J21" s="18"/>
    </row>
    <row r="22" spans="1:10" ht="12.75" customHeight="1">
      <c r="A22" s="50" t="s">
        <v>1227</v>
      </c>
      <c r="B22" s="1425"/>
      <c r="C22" s="1657"/>
      <c r="D22" s="1660"/>
      <c r="E22" s="1657"/>
      <c r="F22" s="1660"/>
      <c r="G22" s="1657"/>
      <c r="H22" s="1656"/>
      <c r="I22" s="1657"/>
      <c r="J22" s="18"/>
    </row>
    <row r="23" spans="1:10" ht="12.75">
      <c r="A23" s="28" t="s">
        <v>241</v>
      </c>
      <c r="B23" s="1425">
        <f>B20+1</f>
        <v>9</v>
      </c>
      <c r="C23" s="1657">
        <f>'S11  Situat. fin. par org.'!D32</f>
        <v>14618657</v>
      </c>
      <c r="D23" s="1660"/>
      <c r="E23" s="1657">
        <f>'S11  Situat. fin. par org.'!F32</f>
        <v>14964954</v>
      </c>
      <c r="F23" s="1660"/>
      <c r="G23" s="1657">
        <f>'S11  Situat. fin. par org.'!L32</f>
        <v>14992384</v>
      </c>
      <c r="H23" s="1656"/>
      <c r="I23" s="1657">
        <f>'S11  Situat. fin. par org.'!N32</f>
        <v>14653573</v>
      </c>
      <c r="J23" s="18"/>
    </row>
    <row r="24" spans="1:10" ht="12.75">
      <c r="A24" s="28" t="s">
        <v>680</v>
      </c>
      <c r="B24" s="1425">
        <f>B23+1</f>
        <v>10</v>
      </c>
      <c r="C24" s="1657">
        <f>'S11  Situat. fin. par org.'!D36-'S11  Situat. fin. par org.'!D32</f>
        <v>22784</v>
      </c>
      <c r="D24" s="1658"/>
      <c r="E24" s="1657">
        <f>'S11  Situat. fin. par org.'!F36-'S11  Situat. fin. par org.'!F32</f>
        <v>53584</v>
      </c>
      <c r="F24" s="1658"/>
      <c r="G24" s="1657">
        <f>'S11  Situat. fin. par org.'!L36-'S11  Situat. fin. par org.'!L32</f>
        <v>55293</v>
      </c>
      <c r="H24" s="1656"/>
      <c r="I24" s="1657">
        <f>'S11  Situat. fin. par org.'!N36-'S11  Situat. fin. par org.'!N32</f>
        <v>25693</v>
      </c>
      <c r="J24" s="18"/>
    </row>
    <row r="25" spans="1:10" ht="12.75">
      <c r="A25" s="1357"/>
      <c r="B25" s="1547">
        <v>11</v>
      </c>
      <c r="C25" s="1659">
        <f>SUM(C23:C24)</f>
        <v>14641441</v>
      </c>
      <c r="D25" s="1659"/>
      <c r="E25" s="1659">
        <f>SUM(E23:E24)</f>
        <v>15018538</v>
      </c>
      <c r="F25" s="1659"/>
      <c r="G25" s="1659">
        <f>SUM(G23:G24)</f>
        <v>15047677</v>
      </c>
      <c r="H25" s="1664"/>
      <c r="I25" s="1659">
        <f>SUM(I23:I24)</f>
        <v>14679266</v>
      </c>
      <c r="J25" s="18"/>
    </row>
    <row r="26" spans="1:10" ht="12.75">
      <c r="A26" s="195"/>
      <c r="B26" s="1425"/>
      <c r="C26" s="1657"/>
      <c r="D26" s="1660"/>
      <c r="E26" s="1657"/>
      <c r="F26" s="1657"/>
      <c r="G26" s="1657"/>
      <c r="H26" s="1656"/>
      <c r="I26" s="1657"/>
      <c r="J26" s="18"/>
    </row>
    <row r="27" spans="1:10" ht="20.25" customHeight="1">
      <c r="A27" s="50" t="s">
        <v>246</v>
      </c>
      <c r="B27" s="1431"/>
      <c r="C27" s="1657"/>
      <c r="D27" s="1660"/>
      <c r="E27" s="1657"/>
      <c r="F27" s="1665"/>
      <c r="G27" s="1657"/>
      <c r="H27" s="1656"/>
      <c r="I27" s="1657"/>
      <c r="J27" s="18"/>
    </row>
    <row r="28" spans="1:10" ht="12.75" customHeight="1">
      <c r="A28" s="28" t="s">
        <v>1046</v>
      </c>
      <c r="B28" s="1462">
        <f>B25+1</f>
        <v>12</v>
      </c>
      <c r="C28" s="1657">
        <f>'S11  Situat. fin. par org.'!D39</f>
        <v>803474</v>
      </c>
      <c r="D28" s="1660"/>
      <c r="E28" s="1657">
        <f>'S11  Situat. fin. par org.'!F39</f>
        <v>1200715</v>
      </c>
      <c r="F28" s="1665"/>
      <c r="G28" s="1657">
        <f>'S11  Situat. fin. par org.'!L39</f>
        <v>1330980</v>
      </c>
      <c r="H28" s="1656"/>
      <c r="I28" s="1657">
        <f>'S11  Situat. fin. par org.'!N39</f>
        <v>930930</v>
      </c>
      <c r="J28" s="18"/>
    </row>
    <row r="29" spans="1:10" ht="13.5" customHeight="1">
      <c r="A29" s="28" t="s">
        <v>280</v>
      </c>
      <c r="B29" s="1462"/>
      <c r="C29" s="1657"/>
      <c r="D29" s="1660"/>
      <c r="E29" s="1657"/>
      <c r="F29" s="1665"/>
      <c r="G29" s="1657"/>
      <c r="H29" s="1656"/>
      <c r="I29" s="1657"/>
      <c r="J29" s="18"/>
    </row>
    <row r="30" spans="1:10" ht="12" customHeight="1">
      <c r="A30" s="28" t="s">
        <v>287</v>
      </c>
      <c r="B30" s="1462">
        <f>B28+1</f>
        <v>13</v>
      </c>
      <c r="C30" s="1657">
        <f>'S11  Situat. fin. par org.'!D41</f>
        <v>1388660</v>
      </c>
      <c r="D30" s="1660"/>
      <c r="E30" s="1657">
        <f>'S11  Situat. fin. par org.'!F41</f>
        <v>678011</v>
      </c>
      <c r="F30" s="1665"/>
      <c r="G30" s="1657">
        <f>'S11  Situat. fin. par org.'!L41</f>
        <v>1375282</v>
      </c>
      <c r="H30" s="1656"/>
      <c r="I30" s="1657">
        <f>'S11  Situat. fin. par org.'!N41</f>
        <v>2388739</v>
      </c>
      <c r="J30" s="18"/>
    </row>
    <row r="31" spans="1:10" ht="12" customHeight="1">
      <c r="A31" s="28" t="s">
        <v>1044</v>
      </c>
      <c r="B31" s="1462">
        <f>B30+1</f>
        <v>14</v>
      </c>
      <c r="C31" s="1657">
        <f>'S11  Situat. fin. par org.'!D42</f>
        <v>-121719</v>
      </c>
      <c r="D31" s="1660"/>
      <c r="E31" s="1657">
        <f>'S11  Situat. fin. par org.'!F42</f>
        <v>-128308</v>
      </c>
      <c r="F31" s="1665"/>
      <c r="G31" s="1657">
        <f>'S11  Situat. fin. par org.'!L42</f>
        <v>-128308</v>
      </c>
      <c r="H31" s="1656"/>
      <c r="I31" s="1657">
        <f>'S11  Situat. fin. par org.'!N42</f>
        <v>-121719</v>
      </c>
      <c r="J31" s="18"/>
    </row>
    <row r="32" spans="1:10" ht="12" customHeight="1">
      <c r="A32" s="28" t="s">
        <v>587</v>
      </c>
      <c r="B32" s="1462">
        <f>B31+1</f>
        <v>15</v>
      </c>
      <c r="C32" s="1657">
        <f>'S11  Situat. fin. par org.'!D43</f>
        <v>-271706</v>
      </c>
      <c r="D32" s="1660"/>
      <c r="E32" s="1657"/>
      <c r="F32" s="1665"/>
      <c r="G32" s="1657"/>
      <c r="H32" s="1656"/>
      <c r="I32" s="1657">
        <f>'S11  Situat. fin. par org.'!N43</f>
        <v>-271706</v>
      </c>
      <c r="J32" s="18"/>
    </row>
    <row r="33" spans="1:10" ht="12" customHeight="1">
      <c r="A33" s="52" t="s">
        <v>1045</v>
      </c>
      <c r="B33" s="1548">
        <f>B32+1</f>
        <v>16</v>
      </c>
      <c r="C33" s="1657">
        <f>'S11  Situat. fin. par org.'!D44</f>
        <v>8451181</v>
      </c>
      <c r="D33" s="1658"/>
      <c r="E33" s="1657">
        <f>'S11  Situat. fin. par org.'!F44</f>
        <v>8879275</v>
      </c>
      <c r="F33" s="1661"/>
      <c r="G33" s="1657">
        <f>'S11  Situat. fin. par org.'!L44</f>
        <v>8832268</v>
      </c>
      <c r="H33" s="1662"/>
      <c r="I33" s="1657">
        <f>'S11  Situat. fin. par org.'!N44</f>
        <v>8297801</v>
      </c>
      <c r="J33" s="18"/>
    </row>
    <row r="34" spans="1:10" ht="14.25" customHeight="1" thickBot="1">
      <c r="A34" s="57"/>
      <c r="B34" s="1549">
        <f>B33+1</f>
        <v>17</v>
      </c>
      <c r="C34" s="1666">
        <f>SUM(C28:C33)</f>
        <v>10249890</v>
      </c>
      <c r="D34" s="1666"/>
      <c r="E34" s="1666">
        <f>SUM(E28:E33)</f>
        <v>10629693</v>
      </c>
      <c r="F34" s="1667"/>
      <c r="G34" s="1666">
        <f>SUM(G28:G33)</f>
        <v>11410222</v>
      </c>
      <c r="H34" s="1668"/>
      <c r="I34" s="1666">
        <f>SUM(I28:I33)</f>
        <v>11224045</v>
      </c>
      <c r="J34" s="18"/>
    </row>
    <row r="35" spans="1:10" ht="19.5" customHeight="1">
      <c r="A35" s="1464" t="s">
        <v>1228</v>
      </c>
      <c r="B35" s="1464"/>
      <c r="C35" s="195"/>
      <c r="D35" s="196"/>
      <c r="E35" s="1450"/>
      <c r="F35" s="1450"/>
      <c r="G35" s="1452"/>
      <c r="H35" s="30"/>
      <c r="I35" s="30"/>
      <c r="J35" s="30"/>
    </row>
    <row r="36" spans="1:10" ht="13.5" customHeight="1">
      <c r="A36" s="28"/>
      <c r="B36" s="28"/>
      <c r="C36" s="195"/>
      <c r="D36" s="196"/>
      <c r="E36" s="1450"/>
      <c r="F36" s="1450"/>
      <c r="G36" s="1452"/>
      <c r="H36" s="30"/>
      <c r="I36" s="30"/>
      <c r="J36" s="30"/>
    </row>
    <row r="37" spans="1:10" ht="15" customHeight="1">
      <c r="A37" s="1830" t="s">
        <v>1229</v>
      </c>
      <c r="B37" s="1830"/>
      <c r="C37" s="1714"/>
      <c r="D37" s="1714"/>
      <c r="E37" s="1714"/>
      <c r="F37" s="1714"/>
      <c r="G37" s="1714"/>
      <c r="H37" s="1714"/>
      <c r="I37" s="1714"/>
      <c r="J37" s="30"/>
    </row>
    <row r="38" spans="1:10" ht="15" customHeight="1">
      <c r="A38" s="1830" t="s">
        <v>1230</v>
      </c>
      <c r="B38" s="1830"/>
      <c r="C38" s="1714"/>
      <c r="D38" s="1714"/>
      <c r="E38" s="1714"/>
      <c r="F38" s="1714"/>
      <c r="G38" s="1714"/>
      <c r="H38" s="1714"/>
      <c r="I38" s="1714"/>
      <c r="J38" s="30"/>
    </row>
    <row r="39" spans="1:9" ht="13.5" customHeight="1">
      <c r="A39" s="1723" t="s">
        <v>1365</v>
      </c>
      <c r="B39" s="1723"/>
      <c r="C39" s="1824"/>
      <c r="D39" s="1824"/>
      <c r="E39" s="1824"/>
      <c r="F39" s="1824"/>
      <c r="G39" s="1824"/>
      <c r="H39" s="1824"/>
      <c r="I39" s="1824"/>
    </row>
    <row r="40" spans="1:6" ht="7.5" customHeight="1">
      <c r="A40" s="193"/>
      <c r="B40" s="193"/>
      <c r="C40" s="39"/>
      <c r="D40" s="24"/>
      <c r="E40" s="24"/>
      <c r="F40" s="1447"/>
    </row>
    <row r="41" spans="1:9" ht="12.75">
      <c r="A41" s="195"/>
      <c r="B41" s="195"/>
      <c r="C41" s="42"/>
      <c r="D41" s="29"/>
      <c r="F41" s="333"/>
      <c r="G41" s="1828"/>
      <c r="H41" s="1829"/>
      <c r="I41" s="1829"/>
    </row>
    <row r="42" spans="1:9" ht="13.5" thickBot="1">
      <c r="A42" s="1369"/>
      <c r="B42" s="1369"/>
      <c r="C42" s="119"/>
      <c r="D42" s="1458"/>
      <c r="E42" s="1465"/>
      <c r="F42" s="407"/>
      <c r="G42" s="1457">
        <v>2009</v>
      </c>
      <c r="H42" s="14"/>
      <c r="I42" s="1457">
        <v>2008</v>
      </c>
    </row>
    <row r="43" spans="1:7" ht="12.75">
      <c r="A43" s="50"/>
      <c r="B43" s="50"/>
      <c r="C43" s="195"/>
      <c r="D43" s="29"/>
      <c r="E43" s="29"/>
      <c r="G43" s="403"/>
    </row>
    <row r="44" spans="1:9" ht="12.75">
      <c r="A44" s="28" t="s">
        <v>288</v>
      </c>
      <c r="B44" s="28"/>
      <c r="C44" s="1653"/>
      <c r="D44" s="1647"/>
      <c r="E44" s="1647"/>
      <c r="F44" s="1648"/>
      <c r="G44" s="1648"/>
      <c r="H44" s="1648"/>
      <c r="I44" s="1648"/>
    </row>
    <row r="45" spans="1:9" ht="12.75">
      <c r="A45" s="28" t="s">
        <v>1131</v>
      </c>
      <c r="B45" s="1075" t="s">
        <v>1061</v>
      </c>
      <c r="C45" s="1653"/>
      <c r="D45" s="1647"/>
      <c r="E45" s="1647"/>
      <c r="F45" s="1648"/>
      <c r="G45" s="1648">
        <f>'S23-1  Excédent accumulé'!D23</f>
        <v>350000</v>
      </c>
      <c r="H45" s="1648"/>
      <c r="I45" s="1648">
        <f>'S23-1  Excédent accumulé'!H23</f>
        <v>167816</v>
      </c>
    </row>
    <row r="46" spans="1:9" ht="12.75">
      <c r="A46" s="28" t="s">
        <v>1132</v>
      </c>
      <c r="B46" s="1075">
        <v>19</v>
      </c>
      <c r="C46" s="1653"/>
      <c r="D46" s="1647"/>
      <c r="E46" s="1647"/>
      <c r="F46" s="1648"/>
      <c r="G46" s="1648">
        <f>'S23-1  Excédent accumulé'!D24</f>
        <v>66204</v>
      </c>
      <c r="H46" s="1648"/>
      <c r="I46" s="1648">
        <f>'S23-1  Excédent accumulé'!H24</f>
        <v>66204</v>
      </c>
    </row>
    <row r="47" spans="1:9" ht="12.75">
      <c r="A47" s="28" t="s">
        <v>1133</v>
      </c>
      <c r="B47" s="1075">
        <v>20</v>
      </c>
      <c r="C47" s="1653"/>
      <c r="D47" s="1647"/>
      <c r="E47" s="1647"/>
      <c r="F47" s="1648"/>
      <c r="G47" s="1648"/>
      <c r="H47" s="1648"/>
      <c r="I47" s="1648">
        <f>'S23-1  Excédent accumulé'!H25</f>
        <v>650000</v>
      </c>
    </row>
    <row r="48" spans="1:9" ht="12.75">
      <c r="A48" s="28" t="s">
        <v>1134</v>
      </c>
      <c r="B48" s="1075">
        <v>21</v>
      </c>
      <c r="C48" s="1653"/>
      <c r="D48" s="1647"/>
      <c r="E48" s="1647"/>
      <c r="F48" s="1648"/>
      <c r="G48" s="1648">
        <f>'S23-1  Excédent accumulé'!D26</f>
        <v>593390</v>
      </c>
      <c r="H48" s="1648"/>
      <c r="I48" s="1648">
        <f>'S23-1  Excédent accumulé'!H26</f>
        <v>809102</v>
      </c>
    </row>
    <row r="49" spans="1:9" ht="12.75">
      <c r="A49" s="28" t="s">
        <v>1135</v>
      </c>
      <c r="B49" s="1075">
        <v>22</v>
      </c>
      <c r="C49" s="1653"/>
      <c r="D49" s="1647"/>
      <c r="E49" s="1647"/>
      <c r="F49" s="1648"/>
      <c r="G49" s="1648">
        <f>'S23-1  Excédent accumulé'!D27</f>
        <v>239</v>
      </c>
      <c r="H49" s="1648"/>
      <c r="I49" s="1648">
        <f>'S23-1  Excédent accumulé'!H27</f>
        <v>185839</v>
      </c>
    </row>
    <row r="50" spans="1:9" ht="12.75">
      <c r="A50" s="1466" t="s">
        <v>501</v>
      </c>
      <c r="B50" s="1075">
        <v>23</v>
      </c>
      <c r="C50" s="1653"/>
      <c r="D50" s="1647"/>
      <c r="E50" s="1647"/>
      <c r="F50" s="1648"/>
      <c r="G50" s="1648"/>
      <c r="H50" s="1648"/>
      <c r="I50" s="1648"/>
    </row>
    <row r="51" spans="1:9" ht="12.75">
      <c r="A51" s="1466" t="s">
        <v>501</v>
      </c>
      <c r="B51" s="1075">
        <v>24</v>
      </c>
      <c r="C51" s="1653"/>
      <c r="D51" s="1647"/>
      <c r="E51" s="1647"/>
      <c r="F51" s="1648"/>
      <c r="G51" s="1648"/>
      <c r="H51" s="1648"/>
      <c r="I51" s="1648"/>
    </row>
    <row r="52" spans="1:9" ht="12.75">
      <c r="A52" s="1466" t="s">
        <v>501</v>
      </c>
      <c r="B52" s="1075">
        <v>25</v>
      </c>
      <c r="C52" s="1653"/>
      <c r="D52" s="1647"/>
      <c r="E52" s="1647"/>
      <c r="F52" s="1648"/>
      <c r="G52" s="1648"/>
      <c r="H52" s="1648"/>
      <c r="I52" s="1648"/>
    </row>
    <row r="53" spans="1:9" ht="12.75">
      <c r="A53" s="1466" t="s">
        <v>501</v>
      </c>
      <c r="B53" s="1075">
        <v>26</v>
      </c>
      <c r="C53" s="1653"/>
      <c r="D53" s="1647"/>
      <c r="E53" s="1647"/>
      <c r="F53" s="1648"/>
      <c r="G53" s="1648"/>
      <c r="H53" s="1648"/>
      <c r="I53" s="1648"/>
    </row>
    <row r="54" spans="1:9" ht="12.75">
      <c r="A54" s="1466" t="s">
        <v>501</v>
      </c>
      <c r="B54" s="1150">
        <v>27</v>
      </c>
      <c r="C54" s="1653"/>
      <c r="D54" s="1647"/>
      <c r="E54" s="1647"/>
      <c r="F54" s="1649"/>
      <c r="G54" s="1649"/>
      <c r="H54" s="1649"/>
      <c r="I54" s="1648"/>
    </row>
    <row r="55" spans="1:9" ht="12.75">
      <c r="A55" s="1467"/>
      <c r="B55" s="1150">
        <v>28</v>
      </c>
      <c r="C55" s="1654"/>
      <c r="D55" s="1651"/>
      <c r="E55" s="1651"/>
      <c r="F55" s="1650"/>
      <c r="G55" s="1650">
        <f>SUM(G45:G54)</f>
        <v>1009833</v>
      </c>
      <c r="H55" s="1650"/>
      <c r="I55" s="1650">
        <f>SUM(I45:I54)</f>
        <v>1878961</v>
      </c>
    </row>
    <row r="56" spans="1:9" ht="7.5" customHeight="1">
      <c r="A56" s="1466"/>
      <c r="B56" s="1497"/>
      <c r="C56" s="1653"/>
      <c r="D56" s="1647"/>
      <c r="E56" s="1647"/>
      <c r="F56" s="1648"/>
      <c r="G56" s="1648"/>
      <c r="H56" s="1648"/>
      <c r="I56" s="1648"/>
    </row>
    <row r="57" spans="1:9" ht="12.75">
      <c r="A57" s="28" t="s">
        <v>625</v>
      </c>
      <c r="B57" s="286">
        <v>29</v>
      </c>
      <c r="C57" s="1653"/>
      <c r="D57" s="1647"/>
      <c r="E57" s="1647"/>
      <c r="F57" s="1648"/>
      <c r="G57" s="1648"/>
      <c r="H57" s="1648"/>
      <c r="I57" s="1648"/>
    </row>
    <row r="58" spans="1:9" ht="12.75">
      <c r="A58" s="1466" t="s">
        <v>626</v>
      </c>
      <c r="B58" s="1550" t="s">
        <v>1062</v>
      </c>
      <c r="C58" s="1653"/>
      <c r="D58" s="1647"/>
      <c r="E58" s="1647"/>
      <c r="F58" s="1648"/>
      <c r="G58" s="1648">
        <f>'S23-1  Excédent accumulé'!D56</f>
        <v>365449</v>
      </c>
      <c r="H58" s="1648"/>
      <c r="I58" s="1648">
        <f>'S23-1  Excédent accumulé'!H56</f>
        <v>509778</v>
      </c>
    </row>
    <row r="59" spans="1:9" ht="19.5" customHeight="1" thickBot="1">
      <c r="A59" s="58"/>
      <c r="B59" s="1551">
        <v>31</v>
      </c>
      <c r="C59" s="1652"/>
      <c r="D59" s="1652"/>
      <c r="E59" s="1652"/>
      <c r="F59" s="1652"/>
      <c r="G59" s="1652">
        <f>G55+G57+G58</f>
        <v>1375282</v>
      </c>
      <c r="H59" s="1652"/>
      <c r="I59" s="1652">
        <f>I55+I57+I58</f>
        <v>2388739</v>
      </c>
    </row>
    <row r="60" spans="1:2" ht="12.75">
      <c r="A60" s="1464" t="s">
        <v>1231</v>
      </c>
      <c r="B60" s="1464"/>
    </row>
  </sheetData>
  <sheetProtection/>
  <mergeCells count="7">
    <mergeCell ref="G41:I41"/>
    <mergeCell ref="A39:I39"/>
    <mergeCell ref="A3:I3"/>
    <mergeCell ref="A4:I4"/>
    <mergeCell ref="A37:I37"/>
    <mergeCell ref="E6:G6"/>
    <mergeCell ref="A38:I38"/>
  </mergeCells>
  <printOptions/>
  <pageMargins left="0.3937007874015748" right="0.3937007874015748" top="0.3937007874015748" bottom="0.3937007874015748" header="0.3937007874015748" footer="0.3937007874015748"/>
  <pageSetup horizontalDpi="600" verticalDpi="600" orientation="portrait" scale="85" r:id="rId1"/>
  <headerFooter alignWithMargins="0">
    <oddHeader>&amp;LOrganisme:______________________________</oddHeader>
    <oddFooter>&amp;LS60&amp;R3</oddFooter>
  </headerFooter>
  <ignoredErrors>
    <ignoredError sqref="B45 B58" numberStoredAsText="1"/>
  </ignoredErrors>
</worksheet>
</file>

<file path=xl/worksheets/sheet64.xml><?xml version="1.0" encoding="utf-8"?>
<worksheet xmlns="http://schemas.openxmlformats.org/spreadsheetml/2006/main" xmlns:r="http://schemas.openxmlformats.org/officeDocument/2006/relationships">
  <dimension ref="A4:L90"/>
  <sheetViews>
    <sheetView zoomScalePageLayoutView="0" workbookViewId="0" topLeftCell="A7">
      <selection activeCell="M22" sqref="M22"/>
    </sheetView>
  </sheetViews>
  <sheetFormatPr defaultColWidth="11.421875" defaultRowHeight="12.75"/>
  <cols>
    <col min="1" max="1" width="2.00390625" style="1" customWidth="1"/>
    <col min="2" max="2" width="11.421875" style="1" customWidth="1"/>
    <col min="3" max="3" width="13.140625" style="1" customWidth="1"/>
    <col min="4" max="4" width="2.00390625" style="322" customWidth="1"/>
    <col min="5" max="5" width="15.7109375" style="1" customWidth="1"/>
    <col min="6" max="6" width="1.1484375" style="1" customWidth="1"/>
    <col min="7" max="7" width="15.7109375" style="1" customWidth="1"/>
    <col min="8" max="8" width="1.1484375" style="1" customWidth="1"/>
    <col min="9" max="9" width="15.7109375" style="1" customWidth="1"/>
    <col min="10" max="10" width="1.28515625" style="1" customWidth="1"/>
    <col min="11" max="11" width="15.7109375" style="1" customWidth="1"/>
    <col min="12" max="12" width="0.9921875" style="1" customWidth="1"/>
    <col min="13" max="16384" width="11.421875" style="1" customWidth="1"/>
  </cols>
  <sheetData>
    <row r="4" spans="1:12" s="18" customFormat="1" ht="12.75" customHeight="1">
      <c r="A4" s="1832" t="s">
        <v>1232</v>
      </c>
      <c r="B4" s="1829"/>
      <c r="C4" s="1829"/>
      <c r="D4" s="1829"/>
      <c r="E4" s="1829"/>
      <c r="F4" s="1829"/>
      <c r="G4" s="1829"/>
      <c r="H4" s="1829"/>
      <c r="I4" s="1829"/>
      <c r="J4" s="1829"/>
      <c r="K4" s="1829"/>
      <c r="L4" s="1829"/>
    </row>
    <row r="5" spans="1:12" ht="12.75" customHeight="1">
      <c r="A5" s="1723" t="s">
        <v>1047</v>
      </c>
      <c r="B5" s="1824"/>
      <c r="C5" s="1824"/>
      <c r="D5" s="1824"/>
      <c r="E5" s="1824"/>
      <c r="F5" s="1824"/>
      <c r="G5" s="1824"/>
      <c r="H5" s="1824"/>
      <c r="I5" s="1824"/>
      <c r="J5" s="1824"/>
      <c r="K5" s="1824"/>
      <c r="L5" s="1824"/>
    </row>
    <row r="6" spans="2:8" ht="15" customHeight="1">
      <c r="B6" s="61"/>
      <c r="C6" s="5"/>
      <c r="D6" s="198"/>
      <c r="E6" s="5"/>
      <c r="F6" s="5"/>
      <c r="G6" s="5"/>
      <c r="H6" s="5"/>
    </row>
    <row r="7" spans="2:12" ht="12" customHeight="1">
      <c r="B7" s="1798"/>
      <c r="C7" s="1798"/>
      <c r="D7" s="1798"/>
      <c r="E7" s="761" t="s">
        <v>468</v>
      </c>
      <c r="F7" s="333"/>
      <c r="G7" s="761" t="s">
        <v>809</v>
      </c>
      <c r="H7" s="333"/>
      <c r="I7" s="1834" t="s">
        <v>467</v>
      </c>
      <c r="J7" s="1831"/>
      <c r="K7" s="1831"/>
      <c r="L7" s="423"/>
    </row>
    <row r="8" spans="2:11" ht="12.75" customHeight="1">
      <c r="B8" s="7"/>
      <c r="C8" s="1408"/>
      <c r="D8" s="1469"/>
      <c r="E8" s="61" t="s">
        <v>44</v>
      </c>
      <c r="F8" s="61"/>
      <c r="G8" s="1488" t="s">
        <v>44</v>
      </c>
      <c r="I8" s="61" t="s">
        <v>44</v>
      </c>
      <c r="J8" s="61"/>
      <c r="K8" s="5" t="s">
        <v>46</v>
      </c>
    </row>
    <row r="9" spans="1:12" ht="12" customHeight="1" thickBot="1">
      <c r="A9" s="14"/>
      <c r="B9" s="1833"/>
      <c r="C9" s="1833"/>
      <c r="D9" s="1833"/>
      <c r="E9" s="643" t="s">
        <v>47</v>
      </c>
      <c r="F9" s="643"/>
      <c r="G9" s="643" t="s">
        <v>47</v>
      </c>
      <c r="H9" s="207"/>
      <c r="I9" s="643" t="s">
        <v>47</v>
      </c>
      <c r="J9" s="643"/>
      <c r="K9" s="643" t="s">
        <v>469</v>
      </c>
      <c r="L9" s="14"/>
    </row>
    <row r="10" spans="1:12" ht="12" customHeight="1">
      <c r="A10" s="18"/>
      <c r="B10" s="7"/>
      <c r="C10" s="7"/>
      <c r="D10" s="7"/>
      <c r="E10" s="61"/>
      <c r="F10" s="61"/>
      <c r="G10" s="61"/>
      <c r="H10" s="7"/>
      <c r="I10" s="61"/>
      <c r="J10" s="61"/>
      <c r="K10" s="61"/>
      <c r="L10" s="18"/>
    </row>
    <row r="11" spans="1:11" ht="12.75">
      <c r="A11" s="4" t="s">
        <v>298</v>
      </c>
      <c r="K11" s="1" t="s">
        <v>1233</v>
      </c>
    </row>
    <row r="12" spans="1:11" ht="12.75">
      <c r="A12" s="18" t="s">
        <v>591</v>
      </c>
      <c r="D12" s="194">
        <v>1</v>
      </c>
      <c r="E12" s="1453"/>
      <c r="F12" s="1453"/>
      <c r="G12" s="1453"/>
      <c r="H12" s="1610"/>
      <c r="I12" s="1453"/>
      <c r="J12" s="1453"/>
      <c r="K12" s="1453"/>
    </row>
    <row r="13" spans="1:11" ht="12.75">
      <c r="A13" s="18" t="s">
        <v>592</v>
      </c>
      <c r="D13" s="194">
        <f aca="true" t="shared" si="0" ref="D13:D18">D12+1</f>
        <v>2</v>
      </c>
      <c r="E13" s="1453"/>
      <c r="F13" s="1453"/>
      <c r="G13" s="1453"/>
      <c r="H13" s="1610"/>
      <c r="I13" s="1453"/>
      <c r="J13" s="1453"/>
      <c r="K13" s="1453"/>
    </row>
    <row r="14" spans="1:11" ht="12.75">
      <c r="A14" s="18" t="s">
        <v>593</v>
      </c>
      <c r="D14" s="194">
        <f t="shared" si="0"/>
        <v>3</v>
      </c>
      <c r="E14" s="1453">
        <f>'S7  Résultats par org'!E12</f>
        <v>3988756</v>
      </c>
      <c r="F14" s="1453"/>
      <c r="G14" s="1453">
        <f>'S7  Résultats par org'!H12</f>
        <v>4258279</v>
      </c>
      <c r="H14" s="1610"/>
      <c r="I14" s="1453">
        <f>'S7  Résultats par org'!K12</f>
        <v>4217280</v>
      </c>
      <c r="J14" s="1453"/>
      <c r="K14" s="1453">
        <f>'S7  Résultats par org'!U12</f>
        <v>4217280</v>
      </c>
    </row>
    <row r="15" spans="1:11" ht="12.75">
      <c r="A15" s="18" t="s">
        <v>677</v>
      </c>
      <c r="D15" s="194">
        <f t="shared" si="0"/>
        <v>4</v>
      </c>
      <c r="E15" s="1453">
        <f>'S7  Résultats par org'!E13</f>
        <v>1457491</v>
      </c>
      <c r="F15" s="1453"/>
      <c r="G15" s="1453">
        <f>'S7  Résultats par org'!H13</f>
        <v>543396</v>
      </c>
      <c r="H15" s="1610"/>
      <c r="I15" s="1453">
        <f>'S7  Résultats par org'!K13</f>
        <v>1123150</v>
      </c>
      <c r="J15" s="1453"/>
      <c r="K15" s="1453">
        <f>'S7  Résultats par org'!U13</f>
        <v>1160511</v>
      </c>
    </row>
    <row r="16" spans="1:11" ht="12.75">
      <c r="A16" s="18" t="s">
        <v>595</v>
      </c>
      <c r="D16" s="194">
        <f t="shared" si="0"/>
        <v>5</v>
      </c>
      <c r="E16" s="1453">
        <f>'S7  Résultats par org'!E14</f>
        <v>1312134</v>
      </c>
      <c r="F16" s="1453"/>
      <c r="G16" s="1453">
        <f>'S7  Résultats par org'!H14</f>
        <v>1053007</v>
      </c>
      <c r="H16" s="1610"/>
      <c r="I16" s="1453">
        <f>'S7  Résultats par org'!K14</f>
        <v>1326245</v>
      </c>
      <c r="J16" s="1453"/>
      <c r="K16" s="1453">
        <f>'S7  Résultats par org'!U14</f>
        <v>1580319</v>
      </c>
    </row>
    <row r="17" spans="1:12" ht="12.75">
      <c r="A17" s="18" t="s">
        <v>680</v>
      </c>
      <c r="D17" s="201">
        <f t="shared" si="0"/>
        <v>6</v>
      </c>
      <c r="E17" s="1631">
        <f>'S7  Résultats par org'!E15+'S7  Résultats par org'!E16+'S7  Résultats par org'!E17+'S7  Résultats par org'!E18</f>
        <v>110283</v>
      </c>
      <c r="F17" s="1631"/>
      <c r="G17" s="1631">
        <f>'S7  Résultats par org'!H15+'S7  Résultats par org'!H16+'S7  Résultats par org'!H17+'S7  Résultats par org'!H18</f>
        <v>69700</v>
      </c>
      <c r="H17" s="767"/>
      <c r="I17" s="1631">
        <f>'S7  Résultats par org'!K15+'S7  Résultats par org'!K16+'S7  Résultats par org'!K17+'S7  Résultats par org'!K18</f>
        <v>110839</v>
      </c>
      <c r="J17" s="1453"/>
      <c r="K17" s="1631">
        <f>'S7  Résultats par org'!U15+'S7  Résultats par org'!U16+'S7  Résultats par org'!U17+'S7  Résultats par org'!U18</f>
        <v>195631</v>
      </c>
      <c r="L17" s="18"/>
    </row>
    <row r="18" spans="1:12" ht="12.75">
      <c r="A18" s="32"/>
      <c r="B18" s="32"/>
      <c r="C18" s="32"/>
      <c r="D18" s="197">
        <f t="shared" si="0"/>
        <v>7</v>
      </c>
      <c r="E18" s="1631">
        <f>SUM(E12:E17)</f>
        <v>6868664</v>
      </c>
      <c r="F18" s="1669"/>
      <c r="G18" s="1631">
        <f>SUM(G12:G17)</f>
        <v>5924382</v>
      </c>
      <c r="H18" s="468"/>
      <c r="I18" s="1631">
        <f>SUM(I12:I17)</f>
        <v>6777514</v>
      </c>
      <c r="J18" s="1669"/>
      <c r="K18" s="1631">
        <f>SUM(K12:K17)</f>
        <v>7153741</v>
      </c>
      <c r="L18" s="32"/>
    </row>
    <row r="19" spans="1:12" ht="12.75">
      <c r="A19" s="18"/>
      <c r="B19" s="18"/>
      <c r="C19" s="18"/>
      <c r="D19" s="1552"/>
      <c r="E19" s="1450"/>
      <c r="F19" s="1453"/>
      <c r="G19" s="1450"/>
      <c r="H19" s="466"/>
      <c r="I19" s="1450"/>
      <c r="J19" s="1450"/>
      <c r="K19" s="1450"/>
      <c r="L19" s="18"/>
    </row>
    <row r="20" spans="1:12" ht="12.75">
      <c r="A20" s="50" t="s">
        <v>299</v>
      </c>
      <c r="B20" s="18"/>
      <c r="C20" s="18"/>
      <c r="D20" s="334"/>
      <c r="E20" s="1450"/>
      <c r="F20" s="1453"/>
      <c r="G20" s="1450"/>
      <c r="H20" s="1450"/>
      <c r="I20" s="1450"/>
      <c r="J20" s="1450"/>
      <c r="K20" s="1450"/>
      <c r="L20" s="18"/>
    </row>
    <row r="21" spans="1:12" ht="12.75">
      <c r="A21" s="18" t="s">
        <v>591</v>
      </c>
      <c r="B21" s="18"/>
      <c r="C21" s="18"/>
      <c r="D21" s="196">
        <f>D18+1</f>
        <v>8</v>
      </c>
      <c r="E21" s="1450"/>
      <c r="F21" s="1453"/>
      <c r="G21" s="1450"/>
      <c r="H21" s="1670"/>
      <c r="I21" s="1450"/>
      <c r="J21" s="1450"/>
      <c r="K21" s="1450"/>
      <c r="L21" s="18"/>
    </row>
    <row r="22" spans="1:12" ht="12.75">
      <c r="A22" s="18" t="s">
        <v>593</v>
      </c>
      <c r="B22" s="18"/>
      <c r="C22" s="18"/>
      <c r="D22" s="196">
        <f>D21+1</f>
        <v>9</v>
      </c>
      <c r="E22" s="1450"/>
      <c r="F22" s="1453"/>
      <c r="G22" s="1450"/>
      <c r="H22" s="1670"/>
      <c r="I22" s="1450"/>
      <c r="J22" s="1450"/>
      <c r="K22" s="1450"/>
      <c r="L22" s="18"/>
    </row>
    <row r="23" spans="1:12" ht="12.75">
      <c r="A23" s="18" t="s">
        <v>677</v>
      </c>
      <c r="B23" s="18"/>
      <c r="C23" s="18"/>
      <c r="D23" s="196">
        <f>D22+1</f>
        <v>10</v>
      </c>
      <c r="E23" s="1450">
        <f>'S7  Résultats par org'!E23</f>
        <v>1120293</v>
      </c>
      <c r="F23" s="1453"/>
      <c r="G23" s="1450"/>
      <c r="H23" s="1670"/>
      <c r="I23" s="1450"/>
      <c r="J23" s="1450"/>
      <c r="K23" s="1450"/>
      <c r="L23" s="18"/>
    </row>
    <row r="24" spans="1:12" ht="12.75">
      <c r="A24" s="18" t="s">
        <v>680</v>
      </c>
      <c r="B24" s="18"/>
      <c r="C24" s="18"/>
      <c r="D24" s="201">
        <f>D23+1</f>
        <v>11</v>
      </c>
      <c r="E24" s="1450">
        <f>'S7  Résultats par org'!E25+'S7  Résultats par org'!E26+'S7  Résultats par org'!E28</f>
        <v>142105</v>
      </c>
      <c r="F24" s="1631"/>
      <c r="G24" s="1450"/>
      <c r="H24" s="1671"/>
      <c r="I24" s="1450">
        <f>'S7  Résultats par org'!K25+'S7  Résultats par org'!K26+'S7  Résultats par org'!K28</f>
        <v>300707</v>
      </c>
      <c r="J24" s="1450"/>
      <c r="K24" s="1450">
        <f>'S7  Résultats par org'!U25+'S7  Résultats par org'!U26+'S7  Résultats par org'!U28</f>
        <v>300707</v>
      </c>
      <c r="L24" s="18"/>
    </row>
    <row r="25" spans="1:12" ht="12.75">
      <c r="A25" s="32"/>
      <c r="B25" s="32"/>
      <c r="C25" s="32"/>
      <c r="D25" s="197">
        <f>D24+1</f>
        <v>12</v>
      </c>
      <c r="E25" s="1669">
        <f>SUM(E21:E24)</f>
        <v>1262398</v>
      </c>
      <c r="F25" s="1631"/>
      <c r="G25" s="1669"/>
      <c r="H25" s="1672"/>
      <c r="I25" s="1669">
        <f>SUM(I21:I24)</f>
        <v>300707</v>
      </c>
      <c r="J25" s="1669"/>
      <c r="K25" s="1669">
        <f>SUM(K21:K24)</f>
        <v>300707</v>
      </c>
      <c r="L25" s="32"/>
    </row>
    <row r="26" spans="1:12" ht="13.5" thickBot="1">
      <c r="A26" s="58"/>
      <c r="B26" s="58"/>
      <c r="C26" s="58"/>
      <c r="D26" s="1551">
        <f>D25+1</f>
        <v>13</v>
      </c>
      <c r="E26" s="1673">
        <f>E18+E25</f>
        <v>8131062</v>
      </c>
      <c r="F26" s="1673"/>
      <c r="G26" s="1673">
        <f>G18+G25</f>
        <v>5924382</v>
      </c>
      <c r="H26" s="1674"/>
      <c r="I26" s="1673">
        <f>I18+I25</f>
        <v>7078221</v>
      </c>
      <c r="J26" s="1673"/>
      <c r="K26" s="1673">
        <f>K18+K25</f>
        <v>7454448</v>
      </c>
      <c r="L26" s="58"/>
    </row>
    <row r="27" spans="1:12" ht="12.75">
      <c r="A27" s="18"/>
      <c r="B27" s="18"/>
      <c r="C27" s="18"/>
      <c r="D27" s="334"/>
      <c r="E27" s="195"/>
      <c r="F27" s="195"/>
      <c r="G27" s="18"/>
      <c r="H27" s="18"/>
      <c r="I27" s="18"/>
      <c r="J27" s="18"/>
      <c r="K27" s="18"/>
      <c r="L27" s="18"/>
    </row>
    <row r="28" spans="1:12" ht="12.75">
      <c r="A28" s="1481" t="s">
        <v>1234</v>
      </c>
      <c r="B28" s="18"/>
      <c r="C28" s="18"/>
      <c r="D28" s="334"/>
      <c r="E28" s="195"/>
      <c r="F28" s="195"/>
      <c r="G28" s="18"/>
      <c r="H28" s="18"/>
      <c r="I28" s="18"/>
      <c r="J28" s="18"/>
      <c r="K28" s="18"/>
      <c r="L28" s="18"/>
    </row>
    <row r="29" spans="1:12" ht="12.75">
      <c r="A29" s="18"/>
      <c r="B29" s="18"/>
      <c r="C29" s="18"/>
      <c r="D29" s="334"/>
      <c r="E29" s="195"/>
      <c r="F29" s="195"/>
      <c r="G29" s="18"/>
      <c r="H29" s="18"/>
      <c r="I29" s="18"/>
      <c r="J29" s="18"/>
      <c r="K29" s="18"/>
      <c r="L29" s="18"/>
    </row>
    <row r="30" spans="1:12" ht="12.75">
      <c r="A30" s="18"/>
      <c r="B30" s="18"/>
      <c r="C30" s="18"/>
      <c r="D30" s="334"/>
      <c r="E30" s="195"/>
      <c r="F30" s="195"/>
      <c r="G30" s="18"/>
      <c r="H30" s="18"/>
      <c r="I30" s="18"/>
      <c r="J30" s="18"/>
      <c r="K30" s="18"/>
      <c r="L30" s="18"/>
    </row>
    <row r="31" spans="1:12" ht="12.75">
      <c r="A31" s="18"/>
      <c r="B31" s="18"/>
      <c r="C31" s="18"/>
      <c r="D31" s="334"/>
      <c r="E31" s="195"/>
      <c r="F31" s="195"/>
      <c r="G31" s="18"/>
      <c r="H31" s="18"/>
      <c r="I31" s="18"/>
      <c r="J31" s="18"/>
      <c r="K31" s="18"/>
      <c r="L31" s="18"/>
    </row>
    <row r="32" spans="2:6" ht="12.75">
      <c r="B32" s="18"/>
      <c r="E32" s="193"/>
      <c r="F32" s="193"/>
    </row>
    <row r="33" spans="2:6" ht="12.75">
      <c r="B33" s="18"/>
      <c r="E33" s="193"/>
      <c r="F33" s="193"/>
    </row>
    <row r="34" ht="12.75" customHeight="1">
      <c r="B34" s="18"/>
    </row>
    <row r="35" ht="12.75" customHeight="1"/>
    <row r="36" ht="18.75" customHeight="1"/>
    <row r="38" ht="24.75" customHeight="1"/>
    <row r="66" ht="12.75">
      <c r="A66" s="50"/>
    </row>
    <row r="67" spans="2:4" s="193" customFormat="1" ht="12.75">
      <c r="B67" s="1"/>
      <c r="D67" s="322"/>
    </row>
    <row r="68" spans="1:12" ht="12.75">
      <c r="A68" s="18"/>
      <c r="C68" s="18"/>
      <c r="D68" s="334"/>
      <c r="E68" s="18"/>
      <c r="F68" s="18"/>
      <c r="G68" s="18"/>
      <c r="H68" s="18"/>
      <c r="I68" s="18"/>
      <c r="J68" s="18"/>
      <c r="K68" s="18"/>
      <c r="L68" s="18"/>
    </row>
    <row r="69" spans="1:12" ht="12.75">
      <c r="A69" s="18"/>
      <c r="B69" s="18"/>
      <c r="C69" s="18"/>
      <c r="D69" s="334"/>
      <c r="E69" s="18"/>
      <c r="F69" s="18"/>
      <c r="G69" s="18"/>
      <c r="H69" s="18"/>
      <c r="I69" s="18"/>
      <c r="J69" s="18"/>
      <c r="K69" s="18"/>
      <c r="L69" s="18"/>
    </row>
    <row r="70" spans="1:12" ht="13.5">
      <c r="A70" s="18"/>
      <c r="B70" s="1474"/>
      <c r="C70" s="18"/>
      <c r="D70" s="334"/>
      <c r="E70" s="18"/>
      <c r="F70" s="18"/>
      <c r="G70" s="18"/>
      <c r="H70" s="18"/>
      <c r="I70" s="18"/>
      <c r="J70" s="18"/>
      <c r="K70" s="18"/>
      <c r="L70" s="18"/>
    </row>
    <row r="71" spans="1:12" ht="12.75">
      <c r="A71" s="18"/>
      <c r="B71" s="18"/>
      <c r="C71" s="18"/>
      <c r="D71" s="334"/>
      <c r="E71" s="18"/>
      <c r="F71" s="18"/>
      <c r="G71" s="18"/>
      <c r="H71" s="18"/>
      <c r="I71" s="18"/>
      <c r="J71" s="18"/>
      <c r="K71" s="18"/>
      <c r="L71" s="18"/>
    </row>
    <row r="72" spans="1:12" ht="12.75">
      <c r="A72" s="18"/>
      <c r="B72" s="18"/>
      <c r="C72" s="18"/>
      <c r="D72" s="334"/>
      <c r="E72" s="18"/>
      <c r="F72" s="18"/>
      <c r="G72" s="18"/>
      <c r="H72" s="18"/>
      <c r="I72" s="18"/>
      <c r="J72" s="18"/>
      <c r="K72" s="18"/>
      <c r="L72" s="18"/>
    </row>
    <row r="73" spans="1:12" ht="12.75">
      <c r="A73" s="18"/>
      <c r="B73" s="18"/>
      <c r="C73" s="18"/>
      <c r="D73" s="334"/>
      <c r="E73" s="18"/>
      <c r="F73" s="18"/>
      <c r="G73" s="18"/>
      <c r="H73" s="18"/>
      <c r="I73" s="18"/>
      <c r="J73" s="18"/>
      <c r="K73" s="18"/>
      <c r="L73" s="18"/>
    </row>
    <row r="74" spans="1:12" ht="12.75">
      <c r="A74" s="18"/>
      <c r="B74" s="18"/>
      <c r="C74" s="18"/>
      <c r="D74" s="334"/>
      <c r="E74" s="18"/>
      <c r="F74" s="18"/>
      <c r="G74" s="18"/>
      <c r="H74" s="18"/>
      <c r="I74" s="18"/>
      <c r="J74" s="18"/>
      <c r="K74" s="18"/>
      <c r="L74" s="18"/>
    </row>
    <row r="75" spans="1:12" ht="12.75">
      <c r="A75" s="18"/>
      <c r="B75" s="18"/>
      <c r="C75" s="18"/>
      <c r="D75" s="334"/>
      <c r="E75" s="18"/>
      <c r="F75" s="18"/>
      <c r="G75" s="18"/>
      <c r="H75" s="18"/>
      <c r="I75" s="18"/>
      <c r="J75" s="18"/>
      <c r="K75" s="18"/>
      <c r="L75" s="18"/>
    </row>
    <row r="76" spans="1:12" ht="12.75">
      <c r="A76" s="18"/>
      <c r="B76" s="18"/>
      <c r="C76" s="18"/>
      <c r="D76" s="334"/>
      <c r="E76" s="18"/>
      <c r="F76" s="18"/>
      <c r="G76" s="18"/>
      <c r="H76" s="18"/>
      <c r="I76" s="18"/>
      <c r="J76" s="18"/>
      <c r="K76" s="18"/>
      <c r="L76" s="18"/>
    </row>
    <row r="77" spans="1:12" ht="12.75">
      <c r="A77" s="18"/>
      <c r="B77" s="18"/>
      <c r="C77" s="18"/>
      <c r="D77" s="334"/>
      <c r="E77" s="18"/>
      <c r="F77" s="18"/>
      <c r="G77" s="18"/>
      <c r="H77" s="18"/>
      <c r="I77" s="18"/>
      <c r="J77" s="18"/>
      <c r="K77" s="18"/>
      <c r="L77" s="18"/>
    </row>
    <row r="78" spans="1:12" ht="12.75">
      <c r="A78" s="18"/>
      <c r="B78" s="18"/>
      <c r="C78" s="18"/>
      <c r="D78" s="334"/>
      <c r="E78" s="18"/>
      <c r="F78" s="18"/>
      <c r="G78" s="18"/>
      <c r="H78" s="18"/>
      <c r="I78" s="18"/>
      <c r="J78" s="18"/>
      <c r="K78" s="18"/>
      <c r="L78" s="18"/>
    </row>
    <row r="79" spans="1:12" ht="12.75">
      <c r="A79" s="18"/>
      <c r="B79" s="18"/>
      <c r="C79" s="18"/>
      <c r="D79" s="334"/>
      <c r="E79" s="18"/>
      <c r="F79" s="18"/>
      <c r="G79" s="18"/>
      <c r="H79" s="18"/>
      <c r="I79" s="18"/>
      <c r="J79" s="18"/>
      <c r="K79" s="18"/>
      <c r="L79" s="18"/>
    </row>
    <row r="80" spans="1:12" ht="12.75">
      <c r="A80" s="18"/>
      <c r="B80" s="18"/>
      <c r="C80" s="18"/>
      <c r="D80" s="334"/>
      <c r="E80" s="18"/>
      <c r="F80" s="18"/>
      <c r="G80" s="18"/>
      <c r="H80" s="18"/>
      <c r="I80" s="18"/>
      <c r="J80" s="18"/>
      <c r="K80" s="18"/>
      <c r="L80" s="18"/>
    </row>
    <row r="81" spans="1:12" ht="12.75">
      <c r="A81" s="18"/>
      <c r="B81" s="18"/>
      <c r="C81" s="18"/>
      <c r="D81" s="334"/>
      <c r="E81" s="18"/>
      <c r="F81" s="18"/>
      <c r="G81" s="18"/>
      <c r="H81" s="18"/>
      <c r="I81" s="18"/>
      <c r="J81" s="18"/>
      <c r="K81" s="18"/>
      <c r="L81" s="18"/>
    </row>
    <row r="82" spans="1:12" ht="12.75">
      <c r="A82" s="18"/>
      <c r="B82" s="18"/>
      <c r="C82" s="18"/>
      <c r="D82" s="334"/>
      <c r="E82" s="18"/>
      <c r="F82" s="18"/>
      <c r="G82" s="18"/>
      <c r="H82" s="18"/>
      <c r="I82" s="18"/>
      <c r="J82" s="18"/>
      <c r="K82" s="18"/>
      <c r="L82" s="18"/>
    </row>
    <row r="83" spans="1:12" ht="12.75">
      <c r="A83" s="18"/>
      <c r="B83" s="18"/>
      <c r="C83" s="18"/>
      <c r="D83" s="334"/>
      <c r="E83" s="18"/>
      <c r="F83" s="18"/>
      <c r="G83" s="18"/>
      <c r="H83" s="18"/>
      <c r="I83" s="18"/>
      <c r="J83" s="18"/>
      <c r="K83" s="18"/>
      <c r="L83" s="18"/>
    </row>
    <row r="84" spans="1:12" ht="12.75">
      <c r="A84" s="18"/>
      <c r="B84" s="18"/>
      <c r="C84" s="18"/>
      <c r="D84" s="334"/>
      <c r="E84" s="18"/>
      <c r="F84" s="18"/>
      <c r="G84" s="18"/>
      <c r="H84" s="18"/>
      <c r="I84" s="18"/>
      <c r="J84" s="18"/>
      <c r="K84" s="18"/>
      <c r="L84" s="18"/>
    </row>
    <row r="85" spans="1:12" ht="12.75">
      <c r="A85" s="18"/>
      <c r="B85" s="18"/>
      <c r="C85" s="18"/>
      <c r="D85" s="334"/>
      <c r="E85" s="18"/>
      <c r="F85" s="18"/>
      <c r="G85" s="18"/>
      <c r="H85" s="18"/>
      <c r="I85" s="18"/>
      <c r="J85" s="18"/>
      <c r="K85" s="18"/>
      <c r="L85" s="18"/>
    </row>
    <row r="86" spans="1:12" ht="12.75">
      <c r="A86" s="18"/>
      <c r="B86" s="18"/>
      <c r="C86" s="18"/>
      <c r="D86" s="334"/>
      <c r="E86" s="18"/>
      <c r="F86" s="18"/>
      <c r="G86" s="18"/>
      <c r="H86" s="18"/>
      <c r="I86" s="18"/>
      <c r="J86" s="18"/>
      <c r="K86" s="18"/>
      <c r="L86" s="18"/>
    </row>
    <row r="87" spans="1:12" ht="12.75">
      <c r="A87" s="18"/>
      <c r="B87" s="18"/>
      <c r="C87" s="18"/>
      <c r="D87" s="334"/>
      <c r="E87" s="18"/>
      <c r="F87" s="18"/>
      <c r="G87" s="18"/>
      <c r="H87" s="18"/>
      <c r="I87" s="18"/>
      <c r="J87" s="18"/>
      <c r="K87" s="18"/>
      <c r="L87" s="18"/>
    </row>
    <row r="88" ht="12.75">
      <c r="B88" s="18"/>
    </row>
    <row r="89" ht="12.75">
      <c r="B89" s="18"/>
    </row>
    <row r="90" ht="12.75">
      <c r="B90" s="18"/>
    </row>
  </sheetData>
  <sheetProtection/>
  <mergeCells count="5">
    <mergeCell ref="A4:L4"/>
    <mergeCell ref="A5:L5"/>
    <mergeCell ref="B7:D7"/>
    <mergeCell ref="B9:D9"/>
    <mergeCell ref="I7:K7"/>
  </mergeCells>
  <printOptions/>
  <pageMargins left="0.5905511811023623" right="0.3937007874015748" top="0.3937007874015748" bottom="0.3937007874015748" header="0.3937007874015748" footer="0.3937007874015748"/>
  <pageSetup horizontalDpi="600" verticalDpi="600" orientation="portrait" scale="95" r:id="rId1"/>
  <headerFooter alignWithMargins="0">
    <oddHeader>&amp;LOrganisme:______________________________</oddHeader>
    <oddFooter>&amp;LS61&amp;R4</oddFooter>
  </headerFooter>
</worksheet>
</file>

<file path=xl/worksheets/sheet65.xml><?xml version="1.0" encoding="utf-8"?>
<worksheet xmlns="http://schemas.openxmlformats.org/spreadsheetml/2006/main" xmlns:r="http://schemas.openxmlformats.org/officeDocument/2006/relationships">
  <dimension ref="A1:Q43"/>
  <sheetViews>
    <sheetView zoomScalePageLayoutView="0" workbookViewId="0" topLeftCell="A21">
      <selection activeCell="F42" sqref="F42"/>
    </sheetView>
  </sheetViews>
  <sheetFormatPr defaultColWidth="11.421875" defaultRowHeight="12.75"/>
  <cols>
    <col min="1" max="1" width="2.28125" style="0" customWidth="1"/>
    <col min="4" max="4" width="5.57421875" style="0" customWidth="1"/>
    <col min="5" max="5" width="2.28125" style="1470" customWidth="1"/>
    <col min="6" max="6" width="17.8515625" style="0" customWidth="1"/>
    <col min="7" max="7" width="1.7109375" style="0" customWidth="1"/>
    <col min="8" max="8" width="17.8515625" style="0" customWidth="1"/>
    <col min="9" max="9" width="1.7109375" style="0" customWidth="1"/>
    <col min="10" max="10" width="15.7109375" style="0" customWidth="1"/>
    <col min="11" max="11" width="1.57421875" style="0" customWidth="1"/>
    <col min="12" max="12" width="15.7109375" style="0" customWidth="1"/>
    <col min="13" max="13" width="1.7109375" style="0" customWidth="1"/>
    <col min="14" max="14" width="15.7109375" style="0" customWidth="1"/>
    <col min="15" max="15" width="1.7109375" style="0" customWidth="1"/>
    <col min="16" max="16" width="15.7109375" style="0" customWidth="1"/>
  </cols>
  <sheetData>
    <row r="1" ht="12.75">
      <c r="A1" s="1726" t="s">
        <v>1235</v>
      </c>
    </row>
    <row r="2" ht="12.75">
      <c r="A2" s="1838"/>
    </row>
    <row r="4" spans="1:8" ht="12.75">
      <c r="A4" s="143"/>
      <c r="B4" s="1475"/>
      <c r="C4" s="1475"/>
      <c r="D4" s="1475"/>
      <c r="E4" s="1475"/>
      <c r="F4" s="1"/>
      <c r="G4" s="1"/>
      <c r="H4" s="1"/>
    </row>
    <row r="5" spans="1:8" ht="12.75">
      <c r="A5" s="143"/>
      <c r="B5" s="1475"/>
      <c r="C5" s="1475"/>
      <c r="D5" s="1475"/>
      <c r="E5" s="1475"/>
      <c r="F5" s="1"/>
      <c r="G5" s="1"/>
      <c r="H5" s="1"/>
    </row>
    <row r="6" spans="1:16" ht="12.75">
      <c r="A6" s="1837" t="s">
        <v>1236</v>
      </c>
      <c r="B6" s="1715"/>
      <c r="C6" s="1715"/>
      <c r="D6" s="1715"/>
      <c r="E6" s="1715"/>
      <c r="F6" s="1715"/>
      <c r="G6" s="1715"/>
      <c r="H6" s="1715"/>
      <c r="I6" s="1715"/>
      <c r="J6" s="1715"/>
      <c r="K6" s="1715"/>
      <c r="L6" s="1715"/>
      <c r="M6" s="1715"/>
      <c r="N6" s="1715"/>
      <c r="O6" s="1715"/>
      <c r="P6" s="1715"/>
    </row>
    <row r="7" spans="1:16" ht="12.75">
      <c r="A7" s="1837" t="s">
        <v>1047</v>
      </c>
      <c r="B7" s="1715"/>
      <c r="C7" s="1715"/>
      <c r="D7" s="1715"/>
      <c r="E7" s="1715"/>
      <c r="F7" s="1715"/>
      <c r="G7" s="1715"/>
      <c r="H7" s="1715"/>
      <c r="I7" s="1715"/>
      <c r="J7" s="1715"/>
      <c r="K7" s="1715"/>
      <c r="L7" s="1715"/>
      <c r="M7" s="1715"/>
      <c r="N7" s="1715"/>
      <c r="O7" s="1715"/>
      <c r="P7" s="1715"/>
    </row>
    <row r="8" spans="1:16" ht="12.75">
      <c r="A8" s="1468"/>
      <c r="B8" s="1394"/>
      <c r="C8" s="1394"/>
      <c r="D8" s="1394"/>
      <c r="E8" s="1394"/>
      <c r="F8" s="1394"/>
      <c r="G8" s="1394"/>
      <c r="H8" s="1394"/>
      <c r="I8" s="1394"/>
      <c r="J8" s="1394"/>
      <c r="K8" s="1394"/>
      <c r="L8" s="1394"/>
      <c r="M8" s="1394"/>
      <c r="N8" s="1394"/>
      <c r="O8" s="1394"/>
      <c r="P8" s="1394"/>
    </row>
    <row r="9" spans="2:16" ht="12.75">
      <c r="B9" s="1"/>
      <c r="C9" s="7"/>
      <c r="D9" s="7"/>
      <c r="E9" s="1469"/>
      <c r="F9" s="1839" t="s">
        <v>178</v>
      </c>
      <c r="G9" s="1839"/>
      <c r="H9" s="1840"/>
      <c r="I9" s="1840"/>
      <c r="J9" s="1840"/>
      <c r="K9" s="1840"/>
      <c r="L9" s="1840"/>
      <c r="M9" s="1406"/>
      <c r="N9" s="1730" t="s">
        <v>179</v>
      </c>
      <c r="O9" s="1841"/>
      <c r="P9" s="1841"/>
    </row>
    <row r="10" spans="2:16" ht="12.75">
      <c r="B10" s="1"/>
      <c r="C10" s="7"/>
      <c r="D10" s="7"/>
      <c r="E10" s="1469"/>
      <c r="F10" s="1553" t="s">
        <v>809</v>
      </c>
      <c r="G10" s="5"/>
      <c r="H10" s="1835" t="s">
        <v>467</v>
      </c>
      <c r="I10" s="1835"/>
      <c r="J10" s="1836"/>
      <c r="K10" s="1836"/>
      <c r="L10" s="1836"/>
      <c r="M10" s="1395"/>
      <c r="N10" s="1406" t="s">
        <v>1050</v>
      </c>
      <c r="O10" s="18"/>
      <c r="P10" s="61" t="s">
        <v>1050</v>
      </c>
    </row>
    <row r="11" spans="1:16" ht="27" customHeight="1" thickBot="1">
      <c r="A11" s="1461"/>
      <c r="B11" s="1461"/>
      <c r="C11" s="207"/>
      <c r="D11" s="207"/>
      <c r="E11" s="1476"/>
      <c r="F11" s="1457" t="s">
        <v>1237</v>
      </c>
      <c r="G11" s="1457"/>
      <c r="H11" s="1457" t="s">
        <v>1237</v>
      </c>
      <c r="I11" s="1477"/>
      <c r="J11" s="1478" t="s">
        <v>1238</v>
      </c>
      <c r="K11" s="1479"/>
      <c r="L11" s="1480" t="s">
        <v>46</v>
      </c>
      <c r="M11" s="1461"/>
      <c r="N11" s="1480">
        <v>2009</v>
      </c>
      <c r="O11" s="14"/>
      <c r="P11" s="1480">
        <v>2008</v>
      </c>
    </row>
    <row r="12" spans="1:7" ht="12.75">
      <c r="A12" t="s">
        <v>603</v>
      </c>
      <c r="B12" s="1"/>
      <c r="C12" s="1"/>
      <c r="D12" s="1"/>
      <c r="F12" s="1472"/>
      <c r="G12" s="1472"/>
    </row>
    <row r="13" spans="2:16" ht="12.75">
      <c r="B13" s="1187" t="s">
        <v>1189</v>
      </c>
      <c r="C13" s="1"/>
      <c r="D13" s="1"/>
      <c r="E13" s="1471">
        <v>1</v>
      </c>
      <c r="F13" s="1683">
        <f>'S28-1  Analyse charges'!D15</f>
        <v>612097</v>
      </c>
      <c r="G13" s="1675"/>
      <c r="H13" s="1676">
        <f>'44 cout-services'!D10</f>
        <v>746623</v>
      </c>
      <c r="I13" s="1676"/>
      <c r="J13" s="1676">
        <f>'44 cout-services'!F10</f>
        <v>25183</v>
      </c>
      <c r="K13" s="1676"/>
      <c r="L13" s="1676">
        <f>'44 cout-services'!H10</f>
        <v>771806</v>
      </c>
      <c r="M13" s="1676"/>
      <c r="N13" s="1676">
        <f>'S28-1  Analyse charges'!L15</f>
        <v>771806</v>
      </c>
      <c r="O13" s="1676"/>
      <c r="P13" s="1676">
        <f>'S28-1  Analyse charges'!N15</f>
        <v>560451.3891328761</v>
      </c>
    </row>
    <row r="14" spans="2:16" ht="12.75">
      <c r="B14" s="1187" t="s">
        <v>680</v>
      </c>
      <c r="C14" s="1"/>
      <c r="D14" s="1"/>
      <c r="E14" s="1471">
        <f>E13+1</f>
        <v>2</v>
      </c>
      <c r="F14" s="1683">
        <f>'S28-1  Analyse charges'!D18-'S28-1  Analyse charges'!D15</f>
        <v>719172</v>
      </c>
      <c r="G14" s="1675"/>
      <c r="H14" s="1676">
        <f>'44 cout-services'!D11</f>
        <v>644198</v>
      </c>
      <c r="I14" s="1676"/>
      <c r="J14" s="1676">
        <f>'44 cout-services'!F11</f>
        <v>74549</v>
      </c>
      <c r="K14" s="1676"/>
      <c r="L14" s="1676">
        <f>'44 cout-services'!H11</f>
        <v>718747</v>
      </c>
      <c r="M14" s="1676"/>
      <c r="N14" s="1676">
        <f>'S28-1  Analyse charges'!L18-'S28-1  Analyse charges'!L15</f>
        <v>718747</v>
      </c>
      <c r="O14" s="1676"/>
      <c r="P14" s="1676">
        <f>'S28-1  Analyse charges'!N18-'S28-1  Analyse charges'!N15</f>
        <v>762065.6108671239</v>
      </c>
    </row>
    <row r="15" spans="1:16" ht="12.75">
      <c r="A15" t="s">
        <v>604</v>
      </c>
      <c r="B15" s="1"/>
      <c r="C15" s="1"/>
      <c r="D15" s="1"/>
      <c r="E15" s="1471"/>
      <c r="F15" s="1683"/>
      <c r="G15" s="1675"/>
      <c r="H15" s="1676"/>
      <c r="I15" s="1676"/>
      <c r="J15" s="1676"/>
      <c r="K15" s="1676"/>
      <c r="L15" s="1676"/>
      <c r="M15" s="1676"/>
      <c r="N15" s="1676"/>
      <c r="O15" s="1676"/>
      <c r="P15" s="1676"/>
    </row>
    <row r="16" spans="2:16" ht="12.75">
      <c r="B16" s="1187" t="s">
        <v>1190</v>
      </c>
      <c r="C16" s="1"/>
      <c r="D16" s="1"/>
      <c r="E16" s="1471">
        <f>E14+1</f>
        <v>3</v>
      </c>
      <c r="F16" s="1683">
        <f>'S28-1  Analyse charges'!D21</f>
        <v>6000</v>
      </c>
      <c r="G16" s="1675"/>
      <c r="H16" s="1676">
        <f>'44 cout-services'!D15</f>
        <v>6000</v>
      </c>
      <c r="I16" s="1676"/>
      <c r="J16" s="1676"/>
      <c r="K16" s="1676"/>
      <c r="L16" s="1676">
        <f>'44 cout-services'!H15</f>
        <v>6000</v>
      </c>
      <c r="M16" s="1676"/>
      <c r="N16" s="1676">
        <f>'S28-1  Analyse charges'!L21</f>
        <v>6000</v>
      </c>
      <c r="O16" s="1676"/>
      <c r="P16" s="1676">
        <f>'S28-1  Analyse charges'!N21</f>
        <v>139010</v>
      </c>
    </row>
    <row r="17" spans="2:16" ht="12.75">
      <c r="B17" s="1187" t="s">
        <v>1259</v>
      </c>
      <c r="C17" s="1"/>
      <c r="D17" s="1"/>
      <c r="E17" s="1471">
        <f>E16+1</f>
        <v>4</v>
      </c>
      <c r="F17" s="1683">
        <f>'S28-1  Analyse charges'!D22</f>
        <v>135626</v>
      </c>
      <c r="G17" s="1675"/>
      <c r="H17" s="1676">
        <f>'44 cout-services'!D16</f>
        <v>121747</v>
      </c>
      <c r="I17" s="1676"/>
      <c r="J17" s="1676">
        <f>'44 cout-services'!F16</f>
        <v>8479</v>
      </c>
      <c r="K17" s="1676"/>
      <c r="L17" s="1676">
        <f>'44 cout-services'!H16</f>
        <v>130226</v>
      </c>
      <c r="M17" s="1676"/>
      <c r="N17" s="1676">
        <f>'S28-1  Analyse charges'!L22</f>
        <v>130226</v>
      </c>
      <c r="O17" s="1676"/>
      <c r="P17" s="1676">
        <f>'S28-1  Analyse charges'!N22</f>
        <v>100348</v>
      </c>
    </row>
    <row r="18" spans="2:16" ht="12.75">
      <c r="B18" s="1187" t="s">
        <v>680</v>
      </c>
      <c r="C18" s="1"/>
      <c r="D18" s="1"/>
      <c r="E18" s="1471">
        <f>E17+1</f>
        <v>5</v>
      </c>
      <c r="F18" s="1683"/>
      <c r="G18" s="1675"/>
      <c r="H18" s="1676"/>
      <c r="I18" s="1676"/>
      <c r="J18" s="1676"/>
      <c r="K18" s="1676"/>
      <c r="L18" s="1676"/>
      <c r="M18" s="1676"/>
      <c r="N18" s="1676"/>
      <c r="O18" s="1676"/>
      <c r="P18" s="1676"/>
    </row>
    <row r="19" spans="1:16" ht="12.75">
      <c r="A19" t="s">
        <v>605</v>
      </c>
      <c r="B19" s="1"/>
      <c r="C19" s="1"/>
      <c r="D19" s="1"/>
      <c r="E19" s="1471"/>
      <c r="F19" s="1683"/>
      <c r="G19" s="1675"/>
      <c r="H19" s="1676"/>
      <c r="I19" s="1676"/>
      <c r="J19" s="1676"/>
      <c r="K19" s="1676"/>
      <c r="L19" s="1676"/>
      <c r="M19" s="1676"/>
      <c r="N19" s="1676"/>
      <c r="O19" s="1676"/>
      <c r="P19" s="1676"/>
    </row>
    <row r="20" spans="2:16" ht="12.75">
      <c r="B20" s="1187" t="s">
        <v>1261</v>
      </c>
      <c r="C20" s="1"/>
      <c r="D20" s="1"/>
      <c r="E20" s="1471">
        <f>E18+1</f>
        <v>6</v>
      </c>
      <c r="F20" s="1683"/>
      <c r="G20" s="1675"/>
      <c r="H20" s="1676"/>
      <c r="I20" s="1676"/>
      <c r="J20" s="1676"/>
      <c r="K20" s="1676"/>
      <c r="L20" s="1676"/>
      <c r="M20" s="1676"/>
      <c r="N20" s="1676"/>
      <c r="O20" s="1676"/>
      <c r="P20" s="1676"/>
    </row>
    <row r="21" spans="2:16" ht="12.75">
      <c r="B21" s="1187" t="s">
        <v>1262</v>
      </c>
      <c r="C21" s="1"/>
      <c r="D21" s="1"/>
      <c r="E21" s="1471">
        <f>E20+1</f>
        <v>7</v>
      </c>
      <c r="F21" s="1683"/>
      <c r="G21" s="1675"/>
      <c r="H21" s="1676">
        <f>'44 cout-services'!D26</f>
        <v>191820</v>
      </c>
      <c r="I21" s="1676"/>
      <c r="J21" s="1676"/>
      <c r="K21" s="1676"/>
      <c r="L21" s="1676">
        <f>'44 cout-services'!H26</f>
        <v>191820</v>
      </c>
      <c r="M21" s="1676"/>
      <c r="N21" s="1676">
        <f>'S28-1  Analyse charges'!L34+'S28-1  Analyse charges'!L35+'S28-1  Analyse charges'!L36</f>
        <v>191820</v>
      </c>
      <c r="O21" s="1676"/>
      <c r="P21" s="1676">
        <f>'S28-1  Analyse charges'!N34+'S28-1  Analyse charges'!N35+'S28-1  Analyse charges'!N36</f>
        <v>189146</v>
      </c>
    </row>
    <row r="22" spans="2:16" ht="12.75">
      <c r="B22" s="1187" t="s">
        <v>680</v>
      </c>
      <c r="C22" s="1"/>
      <c r="D22" s="1"/>
      <c r="E22" s="1471">
        <f>E21+1</f>
        <v>8</v>
      </c>
      <c r="F22" s="1683">
        <f>'S28-1  Analyse charges'!D37</f>
        <v>166937</v>
      </c>
      <c r="G22" s="1675"/>
      <c r="H22" s="1676">
        <f>'44 cout-services'!D27</f>
        <v>115102</v>
      </c>
      <c r="I22" s="1676"/>
      <c r="J22" s="1676">
        <f>'44 cout-services'!F27</f>
        <v>5671</v>
      </c>
      <c r="K22" s="1676"/>
      <c r="L22" s="1676">
        <f>'44 cout-services'!H27</f>
        <v>120773</v>
      </c>
      <c r="M22" s="1676"/>
      <c r="N22" s="1676">
        <f>'S28-1  Analyse charges'!L37</f>
        <v>120773</v>
      </c>
      <c r="O22" s="1676"/>
      <c r="P22" s="1676">
        <f>'S28-1  Analyse charges'!N37</f>
        <v>125897</v>
      </c>
    </row>
    <row r="23" spans="1:16" ht="12.75">
      <c r="A23" t="s">
        <v>606</v>
      </c>
      <c r="B23" s="1"/>
      <c r="C23" s="1"/>
      <c r="D23" s="1"/>
      <c r="E23" s="1471"/>
      <c r="F23" s="1683"/>
      <c r="G23" s="1675"/>
      <c r="H23" s="1676"/>
      <c r="I23" s="1676"/>
      <c r="J23" s="1676"/>
      <c r="K23" s="1676"/>
      <c r="L23" s="1676"/>
      <c r="M23" s="1676"/>
      <c r="N23" s="1676"/>
      <c r="O23" s="1676"/>
      <c r="P23" s="1676"/>
    </row>
    <row r="24" spans="2:16" ht="12.75">
      <c r="B24" s="1187" t="s">
        <v>1263</v>
      </c>
      <c r="C24" s="1"/>
      <c r="D24" s="1"/>
      <c r="E24" s="1471">
        <f>E22+1</f>
        <v>9</v>
      </c>
      <c r="F24" s="1683"/>
      <c r="G24" s="1675"/>
      <c r="H24" s="1676"/>
      <c r="I24" s="1676"/>
      <c r="J24" s="1676"/>
      <c r="K24" s="1676"/>
      <c r="L24" s="1676"/>
      <c r="M24" s="1676"/>
      <c r="N24" s="1676"/>
      <c r="O24" s="1676"/>
      <c r="P24" s="1676"/>
    </row>
    <row r="25" spans="2:16" ht="12.75">
      <c r="B25" s="1187" t="s">
        <v>205</v>
      </c>
      <c r="C25" s="1"/>
      <c r="D25" s="1"/>
      <c r="E25" s="1471">
        <f>E24+1</f>
        <v>10</v>
      </c>
      <c r="F25" s="1683">
        <f>'S28-2  Analyse charges (2)'!D18+'S28-2  Analyse charges (2)'!D19+'S28-2  Analyse charges (2)'!D21+'S28-2  Analyse charges (2)'!D22+'S28-2  Analyse charges (2)'!D23+'S28-2  Analyse charges (2)'!D24</f>
        <v>1970675</v>
      </c>
      <c r="G25" s="1675"/>
      <c r="H25" s="1676">
        <f>'44 cout-services'!D38+'44 cout-services'!D39+'44 cout-services'!D40</f>
        <v>2030697</v>
      </c>
      <c r="I25" s="1676"/>
      <c r="J25" s="1676">
        <f>'44 cout-services'!F38+'44 cout-services'!F39+'44 cout-services'!F40</f>
        <v>313131</v>
      </c>
      <c r="K25" s="1676"/>
      <c r="L25" s="1676">
        <f>'44 cout-services'!H38+'44 cout-services'!H39+'44 cout-services'!H40</f>
        <v>2343828</v>
      </c>
      <c r="M25" s="1676"/>
      <c r="N25" s="1676">
        <f>'S28-2  Analyse charges (2)'!L18+'S28-2  Analyse charges (2)'!L19+'S28-2  Analyse charges (2)'!L21+'S28-2  Analyse charges (2)'!L22+'S28-2  Analyse charges (2)'!L23+'S28-2  Analyse charges (2)'!L24</f>
        <v>2343828</v>
      </c>
      <c r="O25" s="1676"/>
      <c r="P25" s="1676">
        <f>'S28-2  Analyse charges (2)'!N18+'S28-2  Analyse charges (2)'!N19+'S28-2  Analyse charges (2)'!N21+'S28-2  Analyse charges (2)'!N22+'S28-2  Analyse charges (2)'!N23+'S28-2  Analyse charges (2)'!N24</f>
        <v>2209323</v>
      </c>
    </row>
    <row r="26" spans="2:16" ht="12.75">
      <c r="B26" s="1187" t="s">
        <v>680</v>
      </c>
      <c r="C26" s="1"/>
      <c r="D26" s="1"/>
      <c r="E26" s="1471">
        <f>E25+1</f>
        <v>11</v>
      </c>
      <c r="F26" s="1683">
        <f>'S28-2  Analyse charges (2)'!D25+'S28-2  Analyse charges (2)'!D26+'S28-2  Analyse charges (2)'!D27</f>
        <v>59376</v>
      </c>
      <c r="G26" s="1675"/>
      <c r="H26" s="1676">
        <f>'44 cout-services'!D41+'44 cout-services'!D42+'44 cout-services'!D43</f>
        <v>312261</v>
      </c>
      <c r="I26" s="1676"/>
      <c r="J26" s="1676"/>
      <c r="K26" s="1676"/>
      <c r="L26" s="1676">
        <f>'44 cout-services'!H41+'44 cout-services'!H42+'44 cout-services'!H43</f>
        <v>312261</v>
      </c>
      <c r="M26" s="1676"/>
      <c r="N26" s="1676">
        <f>'S28-2  Analyse charges (2)'!L25+'S28-2  Analyse charges (2)'!L26+'S28-2  Analyse charges (2)'!L27</f>
        <v>312261</v>
      </c>
      <c r="O26" s="1676"/>
      <c r="P26" s="1676">
        <f>'S28-2  Analyse charges (2)'!N25+'S28-2  Analyse charges (2)'!N26+'S28-2  Analyse charges (2)'!N27</f>
        <v>337390</v>
      </c>
    </row>
    <row r="27" spans="1:16" ht="12.75">
      <c r="A27" t="s">
        <v>607</v>
      </c>
      <c r="B27" s="1"/>
      <c r="C27" s="1"/>
      <c r="D27" s="1"/>
      <c r="E27" s="1471">
        <f>E26+1</f>
        <v>12</v>
      </c>
      <c r="F27" s="1683"/>
      <c r="G27" s="1675"/>
      <c r="H27" s="1676"/>
      <c r="I27" s="1676"/>
      <c r="J27" s="1676"/>
      <c r="K27" s="1676"/>
      <c r="L27" s="1676"/>
      <c r="M27" s="1676"/>
      <c r="N27" s="1676"/>
      <c r="O27" s="1676"/>
      <c r="P27" s="1676"/>
    </row>
    <row r="28" spans="1:16" ht="12.75">
      <c r="A28" t="s">
        <v>548</v>
      </c>
      <c r="B28" s="1"/>
      <c r="C28" s="1"/>
      <c r="D28" s="1"/>
      <c r="E28" s="1471"/>
      <c r="F28" s="1683"/>
      <c r="G28" s="1675"/>
      <c r="H28" s="1676"/>
      <c r="I28" s="1676"/>
      <c r="J28" s="1676"/>
      <c r="K28" s="1676"/>
      <c r="L28" s="1676"/>
      <c r="M28" s="1676"/>
      <c r="N28" s="1676"/>
      <c r="O28" s="1676"/>
      <c r="P28" s="1676"/>
    </row>
    <row r="29" spans="1:16" ht="12.75">
      <c r="A29" t="s">
        <v>710</v>
      </c>
      <c r="B29" s="1"/>
      <c r="C29" s="1"/>
      <c r="D29" s="1"/>
      <c r="E29" s="1471"/>
      <c r="F29" s="1683"/>
      <c r="G29" s="1675"/>
      <c r="H29" s="1676"/>
      <c r="I29" s="1676"/>
      <c r="J29" s="1676"/>
      <c r="K29" s="1676"/>
      <c r="L29" s="1676"/>
      <c r="M29" s="1676"/>
      <c r="N29" s="1676"/>
      <c r="O29" s="1676"/>
      <c r="P29" s="1676"/>
    </row>
    <row r="30" spans="2:16" ht="12.75">
      <c r="B30" s="1187" t="s">
        <v>548</v>
      </c>
      <c r="C30" s="1"/>
      <c r="D30" s="1"/>
      <c r="F30" s="1683"/>
      <c r="G30" s="1675"/>
      <c r="H30" s="1676"/>
      <c r="I30" s="1676"/>
      <c r="J30" s="1676"/>
      <c r="K30" s="1676"/>
      <c r="L30" s="1676"/>
      <c r="M30" s="1676"/>
      <c r="N30" s="1676"/>
      <c r="O30" s="1676"/>
      <c r="P30" s="1676"/>
    </row>
    <row r="31" spans="2:16" ht="12.75">
      <c r="B31" s="1187" t="s">
        <v>361</v>
      </c>
      <c r="C31" s="1"/>
      <c r="D31" s="1"/>
      <c r="E31" s="1471">
        <f>E27+1</f>
        <v>13</v>
      </c>
      <c r="F31" s="1683">
        <f>'S28-2  Analyse charges (2)'!D38</f>
        <v>255982</v>
      </c>
      <c r="G31" s="1675"/>
      <c r="H31" s="1676">
        <f>'44 cout-services'!D69</f>
        <v>349925</v>
      </c>
      <c r="I31" s="1676"/>
      <c r="J31" s="1676">
        <f>'44 cout-services'!F69</f>
        <v>22876</v>
      </c>
      <c r="K31" s="1676"/>
      <c r="L31" s="1676">
        <f>'44 cout-services'!H69</f>
        <v>372801</v>
      </c>
      <c r="M31" s="1676"/>
      <c r="N31" s="1676">
        <f>'S28-2  Analyse charges (2)'!L38</f>
        <v>416513</v>
      </c>
      <c r="O31" s="1676"/>
      <c r="P31" s="1676">
        <f>'S28-2  Analyse charges (2)'!N38</f>
        <v>392108</v>
      </c>
    </row>
    <row r="32" spans="2:16" ht="12.75">
      <c r="B32" s="1187" t="s">
        <v>360</v>
      </c>
      <c r="C32" s="1"/>
      <c r="D32" s="1"/>
      <c r="E32" s="1471"/>
      <c r="F32" s="1683"/>
      <c r="G32" s="1675"/>
      <c r="H32" s="1676"/>
      <c r="I32" s="1676"/>
      <c r="J32" s="1676"/>
      <c r="K32" s="1676"/>
      <c r="L32" s="1676"/>
      <c r="M32" s="1676"/>
      <c r="N32" s="1676"/>
      <c r="O32" s="1676"/>
      <c r="P32" s="1676"/>
    </row>
    <row r="33" spans="2:16" ht="12.75">
      <c r="B33" s="1187" t="s">
        <v>362</v>
      </c>
      <c r="C33" s="1"/>
      <c r="D33" s="1"/>
      <c r="E33" s="1471">
        <f>E31+1</f>
        <v>14</v>
      </c>
      <c r="F33" s="1683">
        <f>'S28-2  Analyse charges (2)'!D43+'S28-2  Analyse charges (2)'!D44+'S28-2  Analyse charges (2)'!D45</f>
        <v>753417</v>
      </c>
      <c r="G33" s="1675"/>
      <c r="H33" s="1676">
        <f>'44 cout-services'!D71</f>
        <v>716808</v>
      </c>
      <c r="I33" s="1676"/>
      <c r="J33" s="1676"/>
      <c r="K33" s="1676"/>
      <c r="L33" s="1676">
        <f>'44 cout-services'!H71</f>
        <v>716808</v>
      </c>
      <c r="M33" s="1676"/>
      <c r="N33" s="1676">
        <f>'S28-2  Analyse charges (2)'!L43+'S28-2  Analyse charges (2)'!L44+'S28-2  Analyse charges (2)'!L45</f>
        <v>1242669</v>
      </c>
      <c r="O33" s="1676"/>
      <c r="P33" s="1676">
        <f>'S28-2  Analyse charges (2)'!N43+'S28-2  Analyse charges (2)'!N44+'S28-2  Analyse charges (2)'!N45</f>
        <v>931113</v>
      </c>
    </row>
    <row r="34" spans="2:16" ht="12.75">
      <c r="B34" s="1187" t="s">
        <v>680</v>
      </c>
      <c r="C34" s="1"/>
      <c r="D34" s="1"/>
      <c r="E34" s="1471">
        <f>E33+1</f>
        <v>15</v>
      </c>
      <c r="F34" s="1683">
        <f>'S28-2  Analyse charges (2)'!D40+'S28-2  Analyse charges (2)'!D41+'S28-2  Analyse charges (2)'!D46</f>
        <v>125670</v>
      </c>
      <c r="G34" s="1675"/>
      <c r="H34" s="1676">
        <f>'44 cout-services'!D70+'44 cout-services'!D72</f>
        <v>235286</v>
      </c>
      <c r="I34" s="1676"/>
      <c r="J34" s="1676"/>
      <c r="K34" s="1676"/>
      <c r="L34" s="1676">
        <f>'44 cout-services'!H70+'44 cout-services'!H72</f>
        <v>235286</v>
      </c>
      <c r="M34" s="1676"/>
      <c r="N34" s="1676">
        <f>'S28-2  Analyse charges (2)'!L40+'S28-2  Analyse charges (2)'!L41+'S28-2  Analyse charges (2)'!L46</f>
        <v>235286</v>
      </c>
      <c r="O34" s="1676"/>
      <c r="P34" s="1676">
        <f>'S28-2  Analyse charges (2)'!N40+'S28-2  Analyse charges (2)'!N41+'S28-2  Analyse charges (2)'!N46</f>
        <v>284211</v>
      </c>
    </row>
    <row r="35" spans="1:16" ht="12.75">
      <c r="A35" t="s">
        <v>1012</v>
      </c>
      <c r="B35" s="1"/>
      <c r="C35" s="1"/>
      <c r="D35" s="1"/>
      <c r="E35" s="1471">
        <f>E34+1</f>
        <v>16</v>
      </c>
      <c r="F35" s="1683">
        <f>'S28-3  Analyse charges (3)'!D28</f>
        <v>144545</v>
      </c>
      <c r="G35" s="1675"/>
      <c r="H35" s="1676">
        <f>'44 cout-services'!D81</f>
        <v>145646</v>
      </c>
      <c r="I35" s="1676"/>
      <c r="J35" s="1676">
        <f>'44 cout-services'!F81</f>
        <v>241005</v>
      </c>
      <c r="K35" s="1676"/>
      <c r="L35" s="1676">
        <f>'44 cout-services'!H81</f>
        <v>386651</v>
      </c>
      <c r="M35" s="1676"/>
      <c r="N35" s="1676">
        <f>'S28-3  Analyse charges (3)'!L28</f>
        <v>386651</v>
      </c>
      <c r="O35" s="1676"/>
      <c r="P35" s="1676">
        <f>'S28-3  Analyse charges (3)'!N28</f>
        <v>398858</v>
      </c>
    </row>
    <row r="36" spans="1:16" ht="12.75">
      <c r="A36" t="s">
        <v>1013</v>
      </c>
      <c r="B36" s="1"/>
      <c r="C36" s="1"/>
      <c r="D36" s="1"/>
      <c r="E36" s="1471">
        <f>E35+1</f>
        <v>17</v>
      </c>
      <c r="F36" s="1683"/>
      <c r="G36" s="1675"/>
      <c r="H36" s="1676"/>
      <c r="I36" s="1676"/>
      <c r="J36" s="1676"/>
      <c r="K36" s="1676"/>
      <c r="L36" s="1676"/>
      <c r="M36" s="1676"/>
      <c r="N36" s="1676"/>
      <c r="O36" s="1676"/>
      <c r="P36" s="1676"/>
    </row>
    <row r="37" spans="1:16" ht="12.75">
      <c r="A37" t="s">
        <v>239</v>
      </c>
      <c r="B37" s="1"/>
      <c r="C37" s="1"/>
      <c r="D37" s="1"/>
      <c r="E37" s="1471">
        <f>E36+1</f>
        <v>18</v>
      </c>
      <c r="F37" s="1683">
        <f>'S28-3  Analyse charges (3)'!D39</f>
        <v>269585</v>
      </c>
      <c r="G37" s="1675"/>
      <c r="H37" s="1676">
        <f>'44 cout-services'!N84</f>
        <v>391411</v>
      </c>
      <c r="I37" s="1676"/>
      <c r="J37" s="1677"/>
      <c r="K37" s="1676"/>
      <c r="L37" s="1676">
        <f>'S28-3  Analyse charges (3)'!J39</f>
        <v>391411</v>
      </c>
      <c r="M37" s="1676"/>
      <c r="N37" s="1676">
        <f>'S28-3  Analyse charges (3)'!L39</f>
        <v>391691</v>
      </c>
      <c r="O37" s="1676"/>
      <c r="P37" s="1676">
        <f>'S28-3  Analyse charges (3)'!N39</f>
        <v>234930</v>
      </c>
    </row>
    <row r="38" spans="1:16" ht="12.75">
      <c r="A38" t="s">
        <v>990</v>
      </c>
      <c r="B38" s="1"/>
      <c r="C38" s="1"/>
      <c r="D38" s="1"/>
      <c r="E38" s="1471">
        <f>E37+1</f>
        <v>19</v>
      </c>
      <c r="F38" s="1683">
        <f>'S28-3  Analyse charges (3)'!D41</f>
        <v>501397</v>
      </c>
      <c r="G38" s="1675"/>
      <c r="H38" s="1676">
        <f>'44 cout-services'!F84</f>
        <v>690894</v>
      </c>
      <c r="I38" s="1678" t="s">
        <v>666</v>
      </c>
      <c r="J38" s="1676">
        <f>H38</f>
        <v>690894</v>
      </c>
      <c r="K38" s="1679" t="s">
        <v>667</v>
      </c>
      <c r="L38" s="1677"/>
      <c r="M38" s="1676"/>
      <c r="N38" s="1677"/>
      <c r="O38" s="1676"/>
      <c r="P38" s="1677"/>
    </row>
    <row r="39" spans="1:16" ht="13.5" thickBot="1">
      <c r="A39" s="1463"/>
      <c r="B39" s="58"/>
      <c r="C39" s="58"/>
      <c r="D39" s="58"/>
      <c r="E39" s="1473">
        <v>20</v>
      </c>
      <c r="F39" s="1681">
        <f>SUM(F13:F38)</f>
        <v>5720479</v>
      </c>
      <c r="G39" s="1680"/>
      <c r="H39" s="1681">
        <f>SUM(H13:H38)</f>
        <v>6698418</v>
      </c>
      <c r="I39" s="1681"/>
      <c r="J39" s="1681"/>
      <c r="K39" s="1681"/>
      <c r="L39" s="1681">
        <f>SUM(L13:L38)</f>
        <v>6698418</v>
      </c>
      <c r="M39" s="1681"/>
      <c r="N39" s="1681">
        <f>SUM(N13:N38)</f>
        <v>7268271</v>
      </c>
      <c r="O39" s="1681"/>
      <c r="P39" s="1681">
        <f>SUM(P13:P38)</f>
        <v>6664851</v>
      </c>
    </row>
    <row r="40" spans="1:16" ht="12.75">
      <c r="A40" s="151" t="s">
        <v>549</v>
      </c>
      <c r="B40" s="18"/>
      <c r="C40" s="18"/>
      <c r="D40" s="18"/>
      <c r="E40" s="126"/>
      <c r="F40" s="126"/>
      <c r="G40" s="126"/>
      <c r="H40" s="18"/>
      <c r="I40" s="1171"/>
      <c r="J40" s="1171"/>
      <c r="K40" s="1171"/>
      <c r="L40" s="1171"/>
      <c r="M40" s="1171"/>
      <c r="N40" s="1171"/>
      <c r="O40" s="1171"/>
      <c r="P40" s="1171"/>
    </row>
    <row r="41" spans="1:17" ht="13.5" customHeight="1">
      <c r="A41" s="1"/>
      <c r="B41" s="1"/>
      <c r="C41" s="1"/>
      <c r="D41" s="322"/>
      <c r="E41" s="1"/>
      <c r="F41" s="1"/>
      <c r="G41" s="1"/>
      <c r="H41" s="1"/>
      <c r="Q41" s="1394"/>
    </row>
    <row r="42" ht="12.75" customHeight="1"/>
    <row r="43" ht="12.75">
      <c r="A43" s="1405">
        <v>5</v>
      </c>
    </row>
  </sheetData>
  <sheetProtection/>
  <mergeCells count="6">
    <mergeCell ref="H10:L10"/>
    <mergeCell ref="A7:P7"/>
    <mergeCell ref="A1:A2"/>
    <mergeCell ref="A6:P6"/>
    <mergeCell ref="F9:L9"/>
    <mergeCell ref="N9:P9"/>
  </mergeCells>
  <printOptions/>
  <pageMargins left="0.3937007874015748" right="0.3937007874015748" top="0.5905511811023623" bottom="0.5905511811023623" header="0.5118110236220472" footer="0.5118110236220472"/>
  <pageSetup horizontalDpi="600" verticalDpi="600" orientation="landscape" scale="95" r:id="rId1"/>
  <headerFooter alignWithMargins="0">
    <oddHeader>&amp;LOrganisme:__________________________</oddHeader>
  </headerFooter>
</worksheet>
</file>

<file path=xl/worksheets/sheet7.xml><?xml version="1.0" encoding="utf-8"?>
<worksheet xmlns="http://schemas.openxmlformats.org/spreadsheetml/2006/main" xmlns:r="http://schemas.openxmlformats.org/officeDocument/2006/relationships">
  <sheetPr codeName="Feuil50"/>
  <dimension ref="A1:X46"/>
  <sheetViews>
    <sheetView zoomScalePageLayoutView="0" workbookViewId="0" topLeftCell="A24">
      <selection activeCell="S46" sqref="S46"/>
    </sheetView>
  </sheetViews>
  <sheetFormatPr defaultColWidth="11.421875" defaultRowHeight="12.75"/>
  <cols>
    <col min="1" max="1" width="2.7109375" style="193" customWidth="1"/>
    <col min="2" max="2" width="37.7109375" style="193" customWidth="1"/>
    <col min="3" max="3" width="2.421875" style="193" customWidth="1"/>
    <col min="4" max="4" width="1.28515625" style="193" customWidth="1"/>
    <col min="5" max="5" width="16.00390625" style="193" customWidth="1"/>
    <col min="6" max="7" width="1.28515625" style="193" customWidth="1"/>
    <col min="8" max="8" width="15.7109375" style="193" customWidth="1"/>
    <col min="9" max="10" width="1.28515625" style="193" customWidth="1"/>
    <col min="11" max="11" width="16.00390625" style="193" customWidth="1"/>
    <col min="12" max="13" width="1.28515625" style="193" customWidth="1"/>
    <col min="14" max="14" width="16.00390625" style="193" customWidth="1"/>
    <col min="15" max="16" width="1.28515625" style="193" customWidth="1"/>
    <col min="17" max="17" width="16.00390625" style="193" customWidth="1"/>
    <col min="18" max="18" width="1.28515625" style="193" customWidth="1"/>
    <col min="19" max="19" width="10.57421875" style="193" customWidth="1"/>
    <col min="20" max="20" width="1.28515625" style="193" customWidth="1"/>
    <col min="21" max="21" width="16.00390625" style="193" customWidth="1"/>
    <col min="22" max="22" width="1.28515625" style="193" customWidth="1"/>
    <col min="23" max="16384" width="11.421875" style="193" customWidth="1"/>
  </cols>
  <sheetData>
    <row r="1" spans="11:16" ht="12">
      <c r="K1" s="195"/>
      <c r="L1" s="195"/>
      <c r="M1" s="195"/>
      <c r="N1" s="195"/>
      <c r="O1" s="195"/>
      <c r="P1" s="195"/>
    </row>
    <row r="2" spans="1:22" ht="12" customHeight="1">
      <c r="A2" s="1746" t="s">
        <v>155</v>
      </c>
      <c r="B2" s="1718" t="s">
        <v>474</v>
      </c>
      <c r="C2" s="1718"/>
      <c r="D2" s="1718"/>
      <c r="E2" s="1718"/>
      <c r="F2" s="1718"/>
      <c r="G2" s="1718"/>
      <c r="H2" s="1718"/>
      <c r="I2" s="1718"/>
      <c r="J2" s="1718"/>
      <c r="K2" s="1718"/>
      <c r="L2" s="1718"/>
      <c r="M2" s="1718"/>
      <c r="N2" s="1718"/>
      <c r="O2" s="1718"/>
      <c r="P2" s="1718"/>
      <c r="Q2" s="1718"/>
      <c r="R2" s="1718"/>
      <c r="S2" s="1718"/>
      <c r="T2" s="1718"/>
      <c r="U2" s="1718"/>
      <c r="V2" s="1718"/>
    </row>
    <row r="3" spans="1:22" ht="12.75" customHeight="1">
      <c r="A3" s="1716"/>
      <c r="B3" s="1719" t="s">
        <v>717</v>
      </c>
      <c r="C3" s="1719"/>
      <c r="D3" s="1719"/>
      <c r="E3" s="1719"/>
      <c r="F3" s="1719"/>
      <c r="G3" s="1719"/>
      <c r="H3" s="1719"/>
      <c r="I3" s="1719"/>
      <c r="J3" s="1719"/>
      <c r="K3" s="1719"/>
      <c r="L3" s="1719"/>
      <c r="M3" s="1719"/>
      <c r="N3" s="1719"/>
      <c r="O3" s="1719"/>
      <c r="P3" s="1719"/>
      <c r="Q3" s="1719"/>
      <c r="R3" s="1719"/>
      <c r="S3" s="1719"/>
      <c r="T3" s="1719"/>
      <c r="U3" s="1719"/>
      <c r="V3" s="1719"/>
    </row>
    <row r="4" spans="1:22" ht="12" customHeight="1">
      <c r="A4" s="672"/>
      <c r="B4" s="1719" t="s">
        <v>1047</v>
      </c>
      <c r="C4" s="1719"/>
      <c r="D4" s="1719"/>
      <c r="E4" s="1719"/>
      <c r="F4" s="1719"/>
      <c r="G4" s="1719"/>
      <c r="H4" s="1719"/>
      <c r="I4" s="1719"/>
      <c r="J4" s="1719"/>
      <c r="K4" s="1719"/>
      <c r="L4" s="1719"/>
      <c r="M4" s="1719"/>
      <c r="N4" s="1719"/>
      <c r="O4" s="1719"/>
      <c r="P4" s="1719"/>
      <c r="Q4" s="1719"/>
      <c r="R4" s="1719"/>
      <c r="S4" s="1719"/>
      <c r="T4" s="1719"/>
      <c r="U4" s="1719"/>
      <c r="V4" s="1719"/>
    </row>
    <row r="5" spans="1:22" ht="12" customHeight="1">
      <c r="A5" s="147"/>
      <c r="B5" s="147"/>
      <c r="C5" s="147"/>
      <c r="D5" s="642"/>
      <c r="E5" s="549" t="s">
        <v>468</v>
      </c>
      <c r="F5" s="642"/>
      <c r="G5" s="147"/>
      <c r="H5" s="549" t="s">
        <v>809</v>
      </c>
      <c r="I5" s="147"/>
      <c r="J5" s="642"/>
      <c r="K5" s="1717" t="s">
        <v>467</v>
      </c>
      <c r="L5" s="1717"/>
      <c r="M5" s="1717"/>
      <c r="N5" s="1717"/>
      <c r="O5" s="1717"/>
      <c r="P5" s="1717"/>
      <c r="Q5" s="1717"/>
      <c r="R5" s="1717"/>
      <c r="S5" s="1717"/>
      <c r="T5" s="1717"/>
      <c r="U5" s="1717"/>
      <c r="V5" s="642"/>
    </row>
    <row r="6" spans="1:22" ht="12" customHeight="1">
      <c r="A6" s="147"/>
      <c r="B6" s="147"/>
      <c r="C6" s="147"/>
      <c r="D6" s="147"/>
      <c r="E6" s="548" t="s">
        <v>44</v>
      </c>
      <c r="F6" s="147"/>
      <c r="G6" s="147"/>
      <c r="H6" s="548" t="s">
        <v>44</v>
      </c>
      <c r="I6" s="147"/>
      <c r="J6" s="147"/>
      <c r="K6" s="548" t="s">
        <v>44</v>
      </c>
      <c r="L6" s="147"/>
      <c r="M6" s="147"/>
      <c r="N6" s="548" t="s">
        <v>808</v>
      </c>
      <c r="O6" s="147"/>
      <c r="P6" s="147"/>
      <c r="Q6" s="548" t="s">
        <v>458</v>
      </c>
      <c r="R6" s="548"/>
      <c r="S6" s="1561" t="s">
        <v>866</v>
      </c>
      <c r="T6" s="147"/>
      <c r="U6" s="588" t="s">
        <v>46</v>
      </c>
      <c r="V6" s="675"/>
    </row>
    <row r="7" spans="1:22" ht="15" customHeight="1" thickBot="1">
      <c r="A7" s="672"/>
      <c r="B7" s="589"/>
      <c r="C7" s="590"/>
      <c r="D7" s="590"/>
      <c r="E7" s="591" t="s">
        <v>47</v>
      </c>
      <c r="F7" s="590"/>
      <c r="G7" s="680"/>
      <c r="H7" s="591" t="s">
        <v>47</v>
      </c>
      <c r="I7" s="680"/>
      <c r="J7" s="680"/>
      <c r="K7" s="591" t="s">
        <v>47</v>
      </c>
      <c r="L7" s="591"/>
      <c r="M7" s="680"/>
      <c r="N7" s="591" t="s">
        <v>226</v>
      </c>
      <c r="O7" s="591"/>
      <c r="P7" s="592"/>
      <c r="Q7" s="591" t="s">
        <v>48</v>
      </c>
      <c r="R7" s="591"/>
      <c r="S7" s="1562"/>
      <c r="T7" s="1288"/>
      <c r="U7" s="591" t="s">
        <v>534</v>
      </c>
      <c r="V7" s="591"/>
    </row>
    <row r="8" spans="1:22" ht="13.5" customHeight="1">
      <c r="A8" s="1291"/>
      <c r="B8" s="1289" t="s">
        <v>237</v>
      </c>
      <c r="C8" s="589"/>
      <c r="D8" s="589"/>
      <c r="E8" s="1290"/>
      <c r="F8" s="589"/>
      <c r="G8" s="675"/>
      <c r="H8" s="675"/>
      <c r="I8" s="675"/>
      <c r="J8" s="675"/>
      <c r="K8" s="548"/>
      <c r="L8" s="548"/>
      <c r="M8" s="675"/>
      <c r="N8" s="548"/>
      <c r="O8" s="548"/>
      <c r="P8" s="147"/>
      <c r="Q8" s="548"/>
      <c r="R8" s="548"/>
      <c r="S8" s="1509"/>
      <c r="T8" s="1290"/>
      <c r="U8" s="548"/>
      <c r="V8" s="548"/>
    </row>
    <row r="9" spans="1:22" ht="13.5" customHeight="1">
      <c r="A9" s="1290"/>
      <c r="B9" s="594" t="s">
        <v>1391</v>
      </c>
      <c r="C9" s="594"/>
      <c r="D9" s="594"/>
      <c r="E9" s="594"/>
      <c r="F9" s="594"/>
      <c r="G9" s="1291"/>
      <c r="H9" s="1291"/>
      <c r="I9" s="1291"/>
      <c r="J9" s="1291"/>
      <c r="K9" s="190"/>
      <c r="L9" s="190"/>
      <c r="M9" s="1291"/>
      <c r="N9" s="190"/>
      <c r="O9" s="190"/>
      <c r="P9" s="190"/>
      <c r="Q9" s="672"/>
      <c r="R9" s="672"/>
      <c r="S9" s="1509"/>
      <c r="T9" s="1291"/>
      <c r="U9" s="1287"/>
      <c r="V9" s="190"/>
    </row>
    <row r="10" spans="1:24" ht="12" customHeight="1">
      <c r="A10" s="1290"/>
      <c r="B10" s="1292" t="s">
        <v>847</v>
      </c>
      <c r="C10" s="42">
        <v>1</v>
      </c>
      <c r="D10" s="1292"/>
      <c r="F10" s="1292"/>
      <c r="G10" s="1291"/>
      <c r="H10" s="679"/>
      <c r="I10" s="1291"/>
      <c r="J10" s="1291"/>
      <c r="K10" s="679"/>
      <c r="L10" s="1293"/>
      <c r="M10" s="672"/>
      <c r="N10" s="1294"/>
      <c r="O10" s="1293"/>
      <c r="P10" s="597"/>
      <c r="Q10" s="1294"/>
      <c r="R10" s="1295"/>
      <c r="S10" s="1296"/>
      <c r="T10" s="597"/>
      <c r="U10" s="679">
        <f>K10+N10+Q10</f>
        <v>0</v>
      </c>
      <c r="V10" s="1293"/>
      <c r="X10" s="1639"/>
    </row>
    <row r="11" spans="1:22" ht="12" customHeight="1">
      <c r="A11" s="1290"/>
      <c r="B11" s="1292" t="s">
        <v>848</v>
      </c>
      <c r="C11" s="42">
        <f aca="true" t="shared" si="0" ref="C11:C19">C10+1</f>
        <v>2</v>
      </c>
      <c r="D11" s="1292"/>
      <c r="F11" s="1292"/>
      <c r="G11" s="1291"/>
      <c r="H11" s="679"/>
      <c r="I11" s="1291"/>
      <c r="J11" s="1291"/>
      <c r="K11" s="679"/>
      <c r="L11" s="1293"/>
      <c r="M11" s="672"/>
      <c r="N11" s="1294"/>
      <c r="O11" s="1293"/>
      <c r="P11" s="1296"/>
      <c r="Q11" s="1294"/>
      <c r="R11" s="1295"/>
      <c r="S11" s="1296"/>
      <c r="T11" s="1296"/>
      <c r="U11" s="679">
        <f>K11+N11+Q11</f>
        <v>0</v>
      </c>
      <c r="V11" s="1293"/>
    </row>
    <row r="12" spans="1:22" ht="12" customHeight="1">
      <c r="A12" s="1290"/>
      <c r="B12" s="1297" t="s">
        <v>849</v>
      </c>
      <c r="C12" s="42">
        <f t="shared" si="0"/>
        <v>3</v>
      </c>
      <c r="D12" s="1297"/>
      <c r="E12" s="679">
        <v>3988756</v>
      </c>
      <c r="F12" s="1297"/>
      <c r="G12" s="1291"/>
      <c r="H12" s="673">
        <v>4258279</v>
      </c>
      <c r="I12" s="1291"/>
      <c r="J12" s="1291"/>
      <c r="K12" s="679">
        <v>4217280</v>
      </c>
      <c r="L12" s="1293"/>
      <c r="M12" s="672"/>
      <c r="N12" s="1294"/>
      <c r="O12" s="1293"/>
      <c r="P12" s="1296"/>
      <c r="R12" s="1298"/>
      <c r="S12" s="1296"/>
      <c r="T12" s="1296"/>
      <c r="U12" s="679">
        <f>K12+N12+Q12</f>
        <v>4217280</v>
      </c>
      <c r="V12" s="1299"/>
    </row>
    <row r="13" spans="1:22" ht="12" customHeight="1">
      <c r="A13" s="1290"/>
      <c r="B13" s="1292" t="s">
        <v>470</v>
      </c>
      <c r="C13" s="42">
        <f t="shared" si="0"/>
        <v>4</v>
      </c>
      <c r="D13" s="1292"/>
      <c r="E13" s="679">
        <v>1457491</v>
      </c>
      <c r="F13" s="1292"/>
      <c r="G13" s="1291"/>
      <c r="H13" s="679">
        <v>543396</v>
      </c>
      <c r="I13" s="1291"/>
      <c r="J13" s="1291"/>
      <c r="K13" s="679">
        <v>1123150</v>
      </c>
      <c r="L13" s="1293"/>
      <c r="M13" s="672"/>
      <c r="N13" s="1294"/>
      <c r="O13" s="1293"/>
      <c r="P13" s="1296"/>
      <c r="Q13" s="674">
        <v>37361</v>
      </c>
      <c r="R13" s="1293"/>
      <c r="S13" s="1296"/>
      <c r="T13" s="1296"/>
      <c r="U13" s="679">
        <f>K13+N13+Q13</f>
        <v>1160511</v>
      </c>
      <c r="V13" s="1293"/>
    </row>
    <row r="14" spans="1:22" ht="12" customHeight="1">
      <c r="A14" s="1290"/>
      <c r="B14" s="1292" t="s">
        <v>850</v>
      </c>
      <c r="C14" s="42">
        <f t="shared" si="0"/>
        <v>5</v>
      </c>
      <c r="D14" s="1292"/>
      <c r="E14" s="679">
        <v>1312134</v>
      </c>
      <c r="F14" s="1292"/>
      <c r="G14" s="1291"/>
      <c r="H14" s="679">
        <v>1053007</v>
      </c>
      <c r="I14" s="1291"/>
      <c r="J14" s="1291"/>
      <c r="K14" s="679">
        <v>1326245</v>
      </c>
      <c r="L14" s="1293"/>
      <c r="M14" s="672"/>
      <c r="N14" s="1294"/>
      <c r="O14" s="1293"/>
      <c r="P14" s="1296"/>
      <c r="Q14" s="679">
        <v>976599</v>
      </c>
      <c r="R14" s="1293"/>
      <c r="S14" s="1640">
        <v>722525</v>
      </c>
      <c r="T14" s="1296"/>
      <c r="U14" s="679">
        <f>K14+N14+Q14-S14</f>
        <v>1580319</v>
      </c>
      <c r="V14" s="1293"/>
    </row>
    <row r="15" spans="1:22" ht="12" customHeight="1">
      <c r="A15" s="1290"/>
      <c r="B15" s="1292" t="s">
        <v>851</v>
      </c>
      <c r="C15" s="42">
        <f t="shared" si="0"/>
        <v>6</v>
      </c>
      <c r="D15" s="1292"/>
      <c r="E15" s="679"/>
      <c r="F15" s="1292"/>
      <c r="G15" s="1291"/>
      <c r="H15" s="679"/>
      <c r="I15" s="1291"/>
      <c r="J15" s="1291"/>
      <c r="K15" s="679"/>
      <c r="L15" s="1293"/>
      <c r="M15" s="672"/>
      <c r="N15" s="1294"/>
      <c r="O15" s="1293"/>
      <c r="P15" s="1296"/>
      <c r="Q15" s="679"/>
      <c r="R15" s="1293"/>
      <c r="S15" s="1296"/>
      <c r="T15" s="1296"/>
      <c r="U15" s="679"/>
      <c r="V15" s="1293"/>
    </row>
    <row r="16" spans="1:22" ht="12" customHeight="1">
      <c r="A16" s="1290"/>
      <c r="B16" s="1292" t="s">
        <v>852</v>
      </c>
      <c r="C16" s="42">
        <f t="shared" si="0"/>
        <v>7</v>
      </c>
      <c r="D16" s="1292"/>
      <c r="E16" s="679"/>
      <c r="F16" s="1292"/>
      <c r="G16" s="1291"/>
      <c r="H16" s="679"/>
      <c r="I16" s="1291"/>
      <c r="J16" s="1291"/>
      <c r="K16" s="679"/>
      <c r="L16" s="1293"/>
      <c r="M16" s="672"/>
      <c r="N16" s="1294"/>
      <c r="O16" s="1293"/>
      <c r="P16" s="1296"/>
      <c r="Q16" s="679"/>
      <c r="R16" s="1293"/>
      <c r="S16" s="1296"/>
      <c r="T16" s="1296"/>
      <c r="U16" s="679"/>
      <c r="V16" s="1293"/>
    </row>
    <row r="17" spans="1:22" ht="12" customHeight="1">
      <c r="A17" s="1290"/>
      <c r="B17" s="1292" t="s">
        <v>853</v>
      </c>
      <c r="C17" s="42">
        <f t="shared" si="0"/>
        <v>8</v>
      </c>
      <c r="D17" s="1292"/>
      <c r="E17" s="679">
        <v>110283</v>
      </c>
      <c r="F17" s="1292"/>
      <c r="G17" s="1291"/>
      <c r="H17" s="679"/>
      <c r="I17" s="1291"/>
      <c r="J17" s="1291"/>
      <c r="K17" s="679">
        <v>110839</v>
      </c>
      <c r="L17" s="1293"/>
      <c r="M17" s="672"/>
      <c r="N17" s="1294"/>
      <c r="O17" s="1293"/>
      <c r="P17" s="1296"/>
      <c r="Q17" s="679">
        <v>62644</v>
      </c>
      <c r="R17" s="1293"/>
      <c r="S17" s="1296"/>
      <c r="T17" s="1296"/>
      <c r="U17" s="679">
        <f>K17+N17+Q17</f>
        <v>173483</v>
      </c>
      <c r="V17" s="1293"/>
    </row>
    <row r="18" spans="1:22" ht="12" customHeight="1">
      <c r="A18" s="1290"/>
      <c r="B18" s="1300" t="s">
        <v>471</v>
      </c>
      <c r="C18" s="42">
        <f t="shared" si="0"/>
        <v>9</v>
      </c>
      <c r="D18" s="1292"/>
      <c r="F18" s="1292"/>
      <c r="G18" s="1291"/>
      <c r="H18" s="679">
        <v>69700</v>
      </c>
      <c r="I18" s="1291"/>
      <c r="J18" s="1291"/>
      <c r="K18" s="679"/>
      <c r="L18" s="1293"/>
      <c r="M18" s="672"/>
      <c r="N18" s="1294"/>
      <c r="O18" s="1293"/>
      <c r="P18" s="1296"/>
      <c r="Q18" s="679">
        <v>22148</v>
      </c>
      <c r="R18" s="1293"/>
      <c r="S18" s="1296"/>
      <c r="T18" s="1296"/>
      <c r="U18" s="679">
        <f>K18+N18+Q18</f>
        <v>22148</v>
      </c>
      <c r="V18" s="1293"/>
    </row>
    <row r="19" spans="1:22" ht="12" customHeight="1">
      <c r="A19" s="130"/>
      <c r="B19" s="1301"/>
      <c r="C19" s="41">
        <f t="shared" si="0"/>
        <v>10</v>
      </c>
      <c r="D19" s="1301"/>
      <c r="E19" s="1593">
        <f>SUM(E10:E18)</f>
        <v>6868664</v>
      </c>
      <c r="F19" s="1301"/>
      <c r="G19" s="1302"/>
      <c r="H19" s="678">
        <f>SUM(H10:H18)</f>
        <v>5924382</v>
      </c>
      <c r="I19" s="1302"/>
      <c r="J19" s="1302"/>
      <c r="K19" s="678">
        <f>SUM(K10:K18)</f>
        <v>6777514</v>
      </c>
      <c r="L19" s="1303"/>
      <c r="M19" s="677"/>
      <c r="N19" s="1304"/>
      <c r="O19" s="1303"/>
      <c r="P19" s="1305"/>
      <c r="Q19" s="678">
        <f>SUM(Q12:Q18)</f>
        <v>1098752</v>
      </c>
      <c r="R19" s="1303"/>
      <c r="S19" s="1641">
        <f>SUM(S12:S18)</f>
        <v>722525</v>
      </c>
      <c r="T19" s="1305"/>
      <c r="U19" s="678">
        <f>SUM(U10:U18)</f>
        <v>7153741</v>
      </c>
      <c r="V19" s="1303"/>
    </row>
    <row r="20" spans="1:22" ht="14.25" customHeight="1">
      <c r="A20" s="1290"/>
      <c r="B20" s="594" t="s">
        <v>1392</v>
      </c>
      <c r="C20" s="1291"/>
      <c r="D20" s="594"/>
      <c r="E20" s="594"/>
      <c r="F20" s="594"/>
      <c r="G20" s="1291"/>
      <c r="H20" s="1291"/>
      <c r="I20" s="1291"/>
      <c r="J20" s="1291"/>
      <c r="K20" s="190"/>
      <c r="L20" s="190"/>
      <c r="M20" s="672"/>
      <c r="N20" s="1294"/>
      <c r="O20" s="190"/>
      <c r="P20" s="190"/>
      <c r="Q20" s="672"/>
      <c r="R20" s="672"/>
      <c r="S20" s="1291"/>
      <c r="T20" s="1291"/>
      <c r="U20" s="1287"/>
      <c r="V20" s="190"/>
    </row>
    <row r="21" spans="1:22" ht="12" customHeight="1">
      <c r="A21" s="1290"/>
      <c r="B21" s="1292" t="s">
        <v>847</v>
      </c>
      <c r="C21" s="42">
        <f>C19+1</f>
        <v>11</v>
      </c>
      <c r="D21" s="1292"/>
      <c r="F21" s="1292"/>
      <c r="G21" s="1290"/>
      <c r="H21" s="679"/>
      <c r="I21" s="1290"/>
      <c r="J21" s="1291"/>
      <c r="K21" s="679"/>
      <c r="L21" s="1293"/>
      <c r="M21" s="672"/>
      <c r="N21" s="1294"/>
      <c r="O21" s="1293"/>
      <c r="P21" s="597"/>
      <c r="Q21" s="1294"/>
      <c r="R21" s="1295"/>
      <c r="S21" s="1290"/>
      <c r="T21" s="597"/>
      <c r="U21" s="679"/>
      <c r="V21" s="1293"/>
    </row>
    <row r="22" spans="1:22" ht="12" customHeight="1">
      <c r="A22" s="1290"/>
      <c r="B22" s="1297" t="s">
        <v>849</v>
      </c>
      <c r="C22" s="42">
        <f>C21+1</f>
        <v>12</v>
      </c>
      <c r="D22" s="1297"/>
      <c r="F22" s="1297"/>
      <c r="G22" s="1290"/>
      <c r="H22" s="673"/>
      <c r="I22" s="1290"/>
      <c r="J22" s="1291"/>
      <c r="K22" s="679"/>
      <c r="L22" s="1293"/>
      <c r="M22" s="672"/>
      <c r="N22" s="1294"/>
      <c r="O22" s="1293"/>
      <c r="P22" s="1296"/>
      <c r="Q22" s="674"/>
      <c r="R22" s="1298"/>
      <c r="S22" s="1290"/>
      <c r="T22" s="1296"/>
      <c r="U22" s="679"/>
      <c r="V22" s="1299"/>
    </row>
    <row r="23" spans="1:22" ht="12" customHeight="1">
      <c r="A23" s="1290"/>
      <c r="B23" s="1292" t="s">
        <v>470</v>
      </c>
      <c r="C23" s="42">
        <f>C22+1</f>
        <v>13</v>
      </c>
      <c r="D23" s="1297"/>
      <c r="E23" s="679">
        <v>1120293</v>
      </c>
      <c r="F23" s="1297"/>
      <c r="G23" s="1290"/>
      <c r="H23" s="673"/>
      <c r="I23" s="1290"/>
      <c r="J23" s="1291"/>
      <c r="K23" s="679"/>
      <c r="L23" s="1293"/>
      <c r="M23" s="672"/>
      <c r="N23" s="1294"/>
      <c r="O23" s="1293"/>
      <c r="P23" s="1296"/>
      <c r="Q23" s="674"/>
      <c r="R23" s="1298"/>
      <c r="S23" s="1290"/>
      <c r="T23" s="1296"/>
      <c r="U23" s="679"/>
      <c r="V23" s="1299"/>
    </row>
    <row r="24" spans="1:22" ht="12" customHeight="1">
      <c r="A24" s="1290"/>
      <c r="B24" s="1292" t="s">
        <v>471</v>
      </c>
      <c r="C24" s="42"/>
      <c r="D24" s="1292"/>
      <c r="E24" s="679"/>
      <c r="F24" s="1292"/>
      <c r="G24" s="1290"/>
      <c r="H24" s="1290"/>
      <c r="I24" s="1290"/>
      <c r="J24" s="1291"/>
      <c r="K24" s="679"/>
      <c r="L24" s="1293"/>
      <c r="M24" s="672"/>
      <c r="N24" s="1294"/>
      <c r="O24" s="1293"/>
      <c r="P24" s="1296"/>
      <c r="Q24" s="679"/>
      <c r="R24" s="1293"/>
      <c r="S24" s="1290"/>
      <c r="T24" s="1296"/>
      <c r="U24" s="679"/>
      <c r="V24" s="1293"/>
    </row>
    <row r="25" spans="1:22" ht="12" customHeight="1">
      <c r="A25" s="1290"/>
      <c r="B25" s="1292" t="s">
        <v>854</v>
      </c>
      <c r="C25" s="42">
        <f>C23+1</f>
        <v>14</v>
      </c>
      <c r="D25" s="1292"/>
      <c r="E25" s="679"/>
      <c r="F25" s="1292"/>
      <c r="G25" s="1290"/>
      <c r="H25" s="1290"/>
      <c r="I25" s="1290"/>
      <c r="J25" s="1290"/>
      <c r="K25" s="679"/>
      <c r="L25" s="1293"/>
      <c r="M25" s="672"/>
      <c r="N25" s="1294"/>
      <c r="O25" s="1293"/>
      <c r="P25" s="1295"/>
      <c r="Q25" s="679"/>
      <c r="R25" s="1293"/>
      <c r="S25" s="1290"/>
      <c r="T25" s="1295"/>
      <c r="U25" s="679"/>
      <c r="V25" s="1293"/>
    </row>
    <row r="26" spans="1:22" ht="12" customHeight="1">
      <c r="A26" s="1290"/>
      <c r="B26" s="1292" t="s">
        <v>855</v>
      </c>
      <c r="C26" s="42">
        <f>C25+1</f>
        <v>15</v>
      </c>
      <c r="D26" s="1292"/>
      <c r="E26" s="679">
        <v>142105</v>
      </c>
      <c r="F26" s="1292"/>
      <c r="G26" s="1290"/>
      <c r="H26" s="1290"/>
      <c r="I26" s="1290"/>
      <c r="J26" s="1290"/>
      <c r="K26" s="679">
        <v>300707</v>
      </c>
      <c r="L26" s="1293"/>
      <c r="M26" s="672"/>
      <c r="N26" s="1294"/>
      <c r="O26" s="1293"/>
      <c r="P26" s="1295"/>
      <c r="Q26" s="679"/>
      <c r="R26" s="1293"/>
      <c r="S26" s="1290"/>
      <c r="T26" s="1295"/>
      <c r="U26" s="679">
        <f>K26+N26+Q26</f>
        <v>300707</v>
      </c>
      <c r="V26" s="1293"/>
    </row>
    <row r="27" spans="1:22" ht="12" customHeight="1">
      <c r="A27" s="1290"/>
      <c r="B27" s="1292" t="s">
        <v>190</v>
      </c>
      <c r="C27" s="42"/>
      <c r="D27" s="1292"/>
      <c r="E27" s="679"/>
      <c r="F27" s="1292"/>
      <c r="G27" s="1290"/>
      <c r="H27" s="1290"/>
      <c r="I27" s="1290"/>
      <c r="J27" s="1290"/>
      <c r="K27" s="679"/>
      <c r="L27" s="1293"/>
      <c r="M27" s="672"/>
      <c r="N27" s="1294"/>
      <c r="O27" s="1293"/>
      <c r="P27" s="1295"/>
      <c r="Q27" s="679"/>
      <c r="R27" s="1293"/>
      <c r="S27" s="1290"/>
      <c r="T27" s="1295"/>
      <c r="U27" s="679"/>
      <c r="V27" s="1293"/>
    </row>
    <row r="28" spans="1:22" ht="12" customHeight="1">
      <c r="A28" s="130"/>
      <c r="B28" s="1292" t="s">
        <v>191</v>
      </c>
      <c r="C28" s="42">
        <f>C26+1</f>
        <v>16</v>
      </c>
      <c r="D28" s="1292"/>
      <c r="E28" s="679"/>
      <c r="F28" s="1292"/>
      <c r="G28" s="1290"/>
      <c r="H28" s="1290"/>
      <c r="I28" s="1290"/>
      <c r="J28" s="1290"/>
      <c r="K28" s="679"/>
      <c r="L28" s="1293"/>
      <c r="M28" s="672"/>
      <c r="N28" s="1294"/>
      <c r="O28" s="1293"/>
      <c r="P28" s="1295"/>
      <c r="Q28" s="679"/>
      <c r="R28" s="1293"/>
      <c r="S28" s="1290"/>
      <c r="T28" s="1295"/>
      <c r="U28" s="679"/>
      <c r="V28" s="1293"/>
    </row>
    <row r="29" spans="1:22" ht="12" customHeight="1">
      <c r="A29" s="130"/>
      <c r="B29" s="1301"/>
      <c r="C29" s="41">
        <f>C28+1</f>
        <v>17</v>
      </c>
      <c r="D29" s="1301"/>
      <c r="E29" s="678">
        <f>SUM(E21:E28)</f>
        <v>1262398</v>
      </c>
      <c r="F29" s="1301"/>
      <c r="G29" s="1302"/>
      <c r="H29" s="678">
        <f>SUM(H21:H28)</f>
        <v>0</v>
      </c>
      <c r="I29" s="1302"/>
      <c r="J29" s="1302"/>
      <c r="K29" s="678">
        <f>SUM(K21:K28)</f>
        <v>300707</v>
      </c>
      <c r="L29" s="1303"/>
      <c r="M29" s="677"/>
      <c r="N29" s="1304"/>
      <c r="O29" s="1303"/>
      <c r="P29" s="1305"/>
      <c r="Q29" s="678">
        <f>SUM(Q21:Q28)</f>
        <v>0</v>
      </c>
      <c r="R29" s="1303"/>
      <c r="S29" s="678">
        <f>SUM(S21:S28)</f>
        <v>0</v>
      </c>
      <c r="T29" s="1305"/>
      <c r="U29" s="678">
        <f>SUM(U21:U28)</f>
        <v>300707</v>
      </c>
      <c r="V29" s="1303"/>
    </row>
    <row r="30" spans="1:22" ht="12" customHeight="1">
      <c r="A30" s="130"/>
      <c r="B30" s="1301"/>
      <c r="C30" s="41">
        <f>C29+1</f>
        <v>18</v>
      </c>
      <c r="D30" s="1301"/>
      <c r="E30" s="289">
        <f>E19+E29</f>
        <v>8131062</v>
      </c>
      <c r="F30" s="1301"/>
      <c r="G30" s="1302"/>
      <c r="H30" s="289">
        <f>H19+H29</f>
        <v>5924382</v>
      </c>
      <c r="I30" s="1302"/>
      <c r="J30" s="1302"/>
      <c r="K30" s="289">
        <f>K19+K29</f>
        <v>7078221</v>
      </c>
      <c r="L30" s="1303"/>
      <c r="M30" s="677"/>
      <c r="N30" s="1304"/>
      <c r="O30" s="1303"/>
      <c r="P30" s="1305"/>
      <c r="Q30" s="289">
        <f>Q19+Q29</f>
        <v>1098752</v>
      </c>
      <c r="R30" s="1303"/>
      <c r="S30" s="289">
        <f>S19+S29</f>
        <v>722525</v>
      </c>
      <c r="T30" s="1305"/>
      <c r="U30" s="628">
        <f>U19+U26</f>
        <v>7454448</v>
      </c>
      <c r="V30" s="1303"/>
    </row>
    <row r="31" spans="1:22" ht="15" customHeight="1">
      <c r="A31" s="1290"/>
      <c r="B31" s="594" t="s">
        <v>238</v>
      </c>
      <c r="C31" s="1291"/>
      <c r="D31" s="594"/>
      <c r="E31" s="605"/>
      <c r="F31" s="594"/>
      <c r="G31" s="1291"/>
      <c r="H31" s="1291"/>
      <c r="I31" s="1291"/>
      <c r="J31" s="1291"/>
      <c r="K31" s="679"/>
      <c r="L31" s="1293"/>
      <c r="M31" s="1291"/>
      <c r="N31" s="679"/>
      <c r="O31" s="1293"/>
      <c r="P31" s="1291"/>
      <c r="Q31" s="674"/>
      <c r="R31" s="1298"/>
      <c r="S31" s="1291"/>
      <c r="T31" s="1291"/>
      <c r="U31" s="679"/>
      <c r="V31" s="1293"/>
    </row>
    <row r="32" spans="1:22" ht="12" customHeight="1">
      <c r="A32" s="1290"/>
      <c r="B32" s="1292" t="s">
        <v>603</v>
      </c>
      <c r="C32" s="42">
        <f>C30+1</f>
        <v>19</v>
      </c>
      <c r="D32" s="1292"/>
      <c r="E32" s="679">
        <v>1244870</v>
      </c>
      <c r="F32" s="1292"/>
      <c r="G32" s="1290"/>
      <c r="H32" s="679">
        <v>1331269</v>
      </c>
      <c r="I32" s="1290"/>
      <c r="J32" s="1291"/>
      <c r="K32" s="679">
        <v>1390821</v>
      </c>
      <c r="L32" s="1293"/>
      <c r="M32" s="1291"/>
      <c r="N32" s="679">
        <v>99732</v>
      </c>
      <c r="O32" s="1293"/>
      <c r="P32" s="1296"/>
      <c r="Q32" s="679"/>
      <c r="R32" s="1293"/>
      <c r="S32" s="1296"/>
      <c r="T32" s="1296"/>
      <c r="U32" s="679">
        <f>K32+N32+Q32</f>
        <v>1490553</v>
      </c>
      <c r="V32" s="1293"/>
    </row>
    <row r="33" spans="1:22" ht="12" customHeight="1">
      <c r="A33" s="1290"/>
      <c r="B33" s="1292" t="s">
        <v>604</v>
      </c>
      <c r="C33" s="42">
        <f aca="true" t="shared" si="1" ref="C33:C43">C32+1</f>
        <v>20</v>
      </c>
      <c r="D33" s="1292"/>
      <c r="E33" s="679">
        <v>233667</v>
      </c>
      <c r="F33" s="1292"/>
      <c r="G33" s="1290"/>
      <c r="H33" s="679">
        <v>141626</v>
      </c>
      <c r="I33" s="1290"/>
      <c r="J33" s="1291"/>
      <c r="K33" s="679">
        <v>127747</v>
      </c>
      <c r="L33" s="1293"/>
      <c r="M33" s="1291"/>
      <c r="N33" s="679">
        <v>8479</v>
      </c>
      <c r="O33" s="1293"/>
      <c r="P33" s="1296"/>
      <c r="Q33" s="679"/>
      <c r="R33" s="1293"/>
      <c r="S33" s="1296"/>
      <c r="T33" s="1296"/>
      <c r="U33" s="679">
        <f>K33+N33+Q33</f>
        <v>136226</v>
      </c>
      <c r="V33" s="1293"/>
    </row>
    <row r="34" spans="1:23" ht="12" customHeight="1">
      <c r="A34" s="1290"/>
      <c r="B34" s="1292" t="s">
        <v>605</v>
      </c>
      <c r="C34" s="42">
        <f t="shared" si="1"/>
        <v>21</v>
      </c>
      <c r="D34" s="1292"/>
      <c r="E34" s="679">
        <v>308842</v>
      </c>
      <c r="F34" s="1292"/>
      <c r="G34" s="1290"/>
      <c r="H34" s="679">
        <v>166937</v>
      </c>
      <c r="I34" s="1290"/>
      <c r="J34" s="1291"/>
      <c r="K34" s="679">
        <v>306922</v>
      </c>
      <c r="L34" s="1293"/>
      <c r="M34" s="1291"/>
      <c r="N34" s="679">
        <v>5671</v>
      </c>
      <c r="O34" s="1293"/>
      <c r="P34" s="1296"/>
      <c r="Q34" s="679"/>
      <c r="R34" s="1293"/>
      <c r="S34" s="1296"/>
      <c r="T34" s="1296"/>
      <c r="U34" s="679">
        <f>K34+N34+Q34</f>
        <v>312593</v>
      </c>
      <c r="V34" s="1293"/>
      <c r="W34" s="199"/>
    </row>
    <row r="35" spans="1:22" ht="12" customHeight="1">
      <c r="A35" s="1290"/>
      <c r="B35" s="1292" t="s">
        <v>606</v>
      </c>
      <c r="C35" s="42">
        <f t="shared" si="1"/>
        <v>22</v>
      </c>
      <c r="D35" s="1292"/>
      <c r="E35" s="679">
        <v>2372855</v>
      </c>
      <c r="F35" s="1292"/>
      <c r="G35" s="1290"/>
      <c r="H35" s="679">
        <v>2030051</v>
      </c>
      <c r="I35" s="1290"/>
      <c r="J35" s="1291"/>
      <c r="K35" s="679">
        <v>2342958</v>
      </c>
      <c r="L35" s="1293"/>
      <c r="M35" s="1291"/>
      <c r="N35" s="679">
        <v>313131</v>
      </c>
      <c r="O35" s="1293"/>
      <c r="P35" s="1296"/>
      <c r="Q35" s="679"/>
      <c r="R35" s="1293"/>
      <c r="S35" s="1296"/>
      <c r="T35" s="1296"/>
      <c r="U35" s="679">
        <f>K35+N35+Q35</f>
        <v>2656089</v>
      </c>
      <c r="V35" s="1293"/>
    </row>
    <row r="36" spans="1:22" ht="12" customHeight="1">
      <c r="A36" s="1290"/>
      <c r="B36" s="1292" t="s">
        <v>607</v>
      </c>
      <c r="C36" s="42">
        <f t="shared" si="1"/>
        <v>23</v>
      </c>
      <c r="D36" s="1292"/>
      <c r="E36" s="679"/>
      <c r="F36" s="1292"/>
      <c r="G36" s="1290"/>
      <c r="H36" s="679"/>
      <c r="I36" s="1290"/>
      <c r="J36" s="1291"/>
      <c r="K36" s="679"/>
      <c r="L36" s="1293"/>
      <c r="M36" s="1291"/>
      <c r="N36" s="679"/>
      <c r="O36" s="1293"/>
      <c r="P36" s="1296"/>
      <c r="Q36" s="679"/>
      <c r="R36" s="1293"/>
      <c r="S36" s="1296"/>
      <c r="T36" s="1296"/>
      <c r="U36" s="679">
        <f>K36+N36+Q36</f>
        <v>0</v>
      </c>
      <c r="V36" s="1293"/>
    </row>
    <row r="37" spans="1:22" ht="12" customHeight="1">
      <c r="A37" s="1290"/>
      <c r="B37" s="1292" t="s">
        <v>472</v>
      </c>
      <c r="C37" s="42">
        <f t="shared" si="1"/>
        <v>24</v>
      </c>
      <c r="D37" s="1292"/>
      <c r="E37" s="679">
        <v>1326616</v>
      </c>
      <c r="F37" s="1292"/>
      <c r="G37" s="1290"/>
      <c r="H37" s="679">
        <f>745510+389559</f>
        <v>1135069</v>
      </c>
      <c r="I37" s="1290"/>
      <c r="J37" s="1291"/>
      <c r="K37" s="679">
        <v>1302019</v>
      </c>
      <c r="L37" s="1293"/>
      <c r="M37" s="1291"/>
      <c r="N37" s="679">
        <v>22876</v>
      </c>
      <c r="O37" s="1293"/>
      <c r="P37" s="1296"/>
      <c r="Q37" s="679">
        <v>1292098</v>
      </c>
      <c r="R37" s="1293"/>
      <c r="S37" s="1640">
        <v>722525</v>
      </c>
      <c r="T37" s="1296"/>
      <c r="U37" s="679">
        <f>K37+N37+Q37-S37</f>
        <v>1894468</v>
      </c>
      <c r="V37" s="1293"/>
    </row>
    <row r="38" spans="1:22" ht="12" customHeight="1">
      <c r="A38" s="1290"/>
      <c r="B38" s="1292" t="s">
        <v>1012</v>
      </c>
      <c r="C38" s="42">
        <f t="shared" si="1"/>
        <v>25</v>
      </c>
      <c r="D38" s="1292"/>
      <c r="E38" s="679">
        <v>159465</v>
      </c>
      <c r="F38" s="1292"/>
      <c r="G38" s="1290"/>
      <c r="H38" s="679">
        <v>144545</v>
      </c>
      <c r="I38" s="1290"/>
      <c r="J38" s="1291"/>
      <c r="K38" s="679">
        <v>145646</v>
      </c>
      <c r="L38" s="1293"/>
      <c r="M38" s="1291"/>
      <c r="N38" s="679">
        <v>241005</v>
      </c>
      <c r="O38" s="1293"/>
      <c r="P38" s="1296"/>
      <c r="Q38" s="679"/>
      <c r="R38" s="1293"/>
      <c r="S38" s="1296"/>
      <c r="T38" s="1296"/>
      <c r="U38" s="679">
        <f>K38+N38+Q38</f>
        <v>386651</v>
      </c>
      <c r="V38" s="1293"/>
    </row>
    <row r="39" spans="1:22" ht="12" customHeight="1">
      <c r="A39" s="1290"/>
      <c r="B39" s="1292" t="s">
        <v>1013</v>
      </c>
      <c r="C39" s="42">
        <f t="shared" si="1"/>
        <v>26</v>
      </c>
      <c r="D39" s="1292"/>
      <c r="E39" s="679"/>
      <c r="F39" s="1292"/>
      <c r="G39" s="1290"/>
      <c r="H39" s="679"/>
      <c r="I39" s="1290"/>
      <c r="J39" s="1291"/>
      <c r="K39" s="679"/>
      <c r="L39" s="1293"/>
      <c r="M39" s="1291"/>
      <c r="N39" s="679"/>
      <c r="O39" s="1293"/>
      <c r="P39" s="1296"/>
      <c r="Q39" s="1306"/>
      <c r="R39" s="1293"/>
      <c r="S39" s="1296"/>
      <c r="T39" s="1296"/>
      <c r="U39" s="679">
        <f>K39+N39+Q39</f>
        <v>0</v>
      </c>
      <c r="V39" s="1293"/>
    </row>
    <row r="40" spans="1:22" ht="12" customHeight="1">
      <c r="A40" s="1290"/>
      <c r="B40" s="1292" t="s">
        <v>239</v>
      </c>
      <c r="C40" s="42">
        <f t="shared" si="1"/>
        <v>27</v>
      </c>
      <c r="D40" s="1292"/>
      <c r="E40" s="679">
        <v>234490</v>
      </c>
      <c r="F40" s="1292"/>
      <c r="G40" s="1290"/>
      <c r="H40" s="679">
        <v>269585</v>
      </c>
      <c r="I40" s="1290"/>
      <c r="J40" s="1291"/>
      <c r="K40" s="679">
        <v>391411</v>
      </c>
      <c r="L40" s="1293"/>
      <c r="M40" s="1291"/>
      <c r="N40" s="1385"/>
      <c r="O40" s="1293"/>
      <c r="P40" s="1296"/>
      <c r="Q40" s="679">
        <v>280</v>
      </c>
      <c r="R40" s="1293"/>
      <c r="S40" s="1296"/>
      <c r="T40" s="1296"/>
      <c r="U40" s="679">
        <f>K40+N40+Q40</f>
        <v>391691</v>
      </c>
      <c r="V40" s="1293"/>
    </row>
    <row r="41" spans="1:22" ht="12" customHeight="1">
      <c r="A41" s="1290"/>
      <c r="B41" s="1300" t="s">
        <v>990</v>
      </c>
      <c r="C41" s="42">
        <f t="shared" si="1"/>
        <v>28</v>
      </c>
      <c r="D41" s="1292"/>
      <c r="E41" s="679">
        <v>525751</v>
      </c>
      <c r="F41" s="1292"/>
      <c r="G41" s="1290"/>
      <c r="H41" s="679">
        <v>501397</v>
      </c>
      <c r="I41" s="1290"/>
      <c r="J41" s="1291"/>
      <c r="K41" s="679">
        <v>690894</v>
      </c>
      <c r="L41" s="1293"/>
      <c r="M41" s="1291" t="s">
        <v>666</v>
      </c>
      <c r="N41" s="1358">
        <v>690894</v>
      </c>
      <c r="O41" s="1293" t="s">
        <v>667</v>
      </c>
      <c r="P41" s="1296"/>
      <c r="Q41" s="1306"/>
      <c r="R41" s="1293"/>
      <c r="S41" s="1296"/>
      <c r="T41" s="1296"/>
      <c r="U41" s="1306"/>
      <c r="V41" s="1293"/>
    </row>
    <row r="42" spans="1:22" ht="12" customHeight="1">
      <c r="A42" s="1290"/>
      <c r="B42" s="1301"/>
      <c r="C42" s="41">
        <f t="shared" si="1"/>
        <v>29</v>
      </c>
      <c r="D42" s="1301"/>
      <c r="E42" s="289">
        <f>SUM(E32:E41)</f>
        <v>6406556</v>
      </c>
      <c r="F42" s="1301"/>
      <c r="G42" s="1302"/>
      <c r="H42" s="628">
        <f>SUM(H32:H41)</f>
        <v>5720479</v>
      </c>
      <c r="I42" s="1302"/>
      <c r="J42" s="1302"/>
      <c r="K42" s="628">
        <f>SUM(K32:K41)</f>
        <v>6698418</v>
      </c>
      <c r="L42" s="1303"/>
      <c r="M42" s="1302"/>
      <c r="N42" s="1306"/>
      <c r="O42" s="1303"/>
      <c r="P42" s="1305"/>
      <c r="Q42" s="628">
        <f>SUM(Q32:Q41)</f>
        <v>1292378</v>
      </c>
      <c r="R42" s="1303"/>
      <c r="S42" s="1641">
        <f>SUM(S32:S41)</f>
        <v>722525</v>
      </c>
      <c r="T42" s="1305"/>
      <c r="U42" s="628">
        <f>SUM(U32:U41)</f>
        <v>7268271</v>
      </c>
      <c r="V42" s="1303"/>
    </row>
    <row r="43" spans="1:22" ht="14.25" customHeight="1">
      <c r="A43" s="1290"/>
      <c r="B43" s="645" t="s">
        <v>23</v>
      </c>
      <c r="C43" s="41">
        <f t="shared" si="1"/>
        <v>30</v>
      </c>
      <c r="D43" s="645"/>
      <c r="E43" s="1594">
        <f>E30-E42</f>
        <v>1724506</v>
      </c>
      <c r="F43" s="645"/>
      <c r="G43" s="1302"/>
      <c r="H43" s="628">
        <f>H30-H42</f>
        <v>203903</v>
      </c>
      <c r="I43" s="1302"/>
      <c r="J43" s="1302"/>
      <c r="K43" s="628">
        <f>K30-K42</f>
        <v>379803</v>
      </c>
      <c r="L43" s="704"/>
      <c r="M43" s="677"/>
      <c r="N43" s="1307"/>
      <c r="O43" s="704"/>
      <c r="P43" s="1305"/>
      <c r="Q43" s="628">
        <f>Q30-Q42</f>
        <v>-193626</v>
      </c>
      <c r="R43" s="704"/>
      <c r="S43" s="1563">
        <f>S30-S42</f>
        <v>0</v>
      </c>
      <c r="T43" s="1305"/>
      <c r="U43" s="628">
        <f>U30-U42</f>
        <v>186177</v>
      </c>
      <c r="V43" s="704"/>
    </row>
    <row r="44" spans="1:22" ht="15" customHeight="1">
      <c r="A44" s="675"/>
      <c r="B44" s="1745"/>
      <c r="C44" s="1745"/>
      <c r="D44" s="1745"/>
      <c r="E44" s="1745"/>
      <c r="F44" s="1745"/>
      <c r="G44" s="1745"/>
      <c r="H44" s="1745"/>
      <c r="I44" s="1745"/>
      <c r="J44" s="1745"/>
      <c r="K44" s="1745"/>
      <c r="L44" s="1745"/>
      <c r="M44" s="1745"/>
      <c r="N44" s="1745"/>
      <c r="O44" s="1745"/>
      <c r="P44" s="1745"/>
      <c r="Q44" s="1745"/>
      <c r="R44" s="1745"/>
      <c r="S44" s="1745"/>
      <c r="T44" s="1745"/>
      <c r="U44" s="1745"/>
      <c r="V44" s="1745"/>
    </row>
    <row r="45" spans="1:22" ht="14.25" customHeight="1">
      <c r="A45" s="675"/>
      <c r="B45" s="1744" t="s">
        <v>90</v>
      </c>
      <c r="C45" s="1744"/>
      <c r="D45" s="1744"/>
      <c r="E45" s="1744"/>
      <c r="F45" s="1744"/>
      <c r="G45" s="1744"/>
      <c r="H45" s="1744"/>
      <c r="I45" s="1744"/>
      <c r="J45" s="1744"/>
      <c r="K45" s="1744"/>
      <c r="L45" s="1744"/>
      <c r="M45" s="1744"/>
      <c r="N45" s="1744"/>
      <c r="O45" s="1744"/>
      <c r="P45" s="1744"/>
      <c r="Q45" s="1744"/>
      <c r="R45" s="1744"/>
      <c r="S45" s="149"/>
      <c r="T45" s="149"/>
      <c r="U45" s="605"/>
      <c r="V45" s="1251"/>
    </row>
    <row r="46" spans="1:22" ht="14.25" customHeight="1">
      <c r="A46" s="675"/>
      <c r="B46" s="595" t="s">
        <v>11</v>
      </c>
      <c r="C46" s="1290"/>
      <c r="D46" s="594"/>
      <c r="E46" s="605"/>
      <c r="F46" s="594"/>
      <c r="G46" s="1290"/>
      <c r="H46" s="1290"/>
      <c r="I46" s="1290"/>
      <c r="J46" s="1290"/>
      <c r="K46" s="605"/>
      <c r="L46" s="1251"/>
      <c r="M46" s="675"/>
      <c r="N46" s="675"/>
      <c r="O46" s="1251"/>
      <c r="P46" s="1295"/>
      <c r="Q46" s="605"/>
      <c r="R46" s="1251"/>
      <c r="S46" s="1295"/>
      <c r="T46" s="1295"/>
      <c r="U46" s="605"/>
      <c r="V46" s="1251"/>
    </row>
  </sheetData>
  <sheetProtection/>
  <mergeCells count="7">
    <mergeCell ref="B45:R45"/>
    <mergeCell ref="B44:V44"/>
    <mergeCell ref="A2:A3"/>
    <mergeCell ref="K5:U5"/>
    <mergeCell ref="B2:V2"/>
    <mergeCell ref="B3:V3"/>
    <mergeCell ref="B4:V4"/>
  </mergeCells>
  <printOptions/>
  <pageMargins left="0.3937007874015748" right="0.1968503937007874" top="0.5905511811023623" bottom="0.3937007874015748" header="0.3937007874015748" footer="0.31496062992125984"/>
  <pageSetup horizontalDpi="600" verticalDpi="600" orientation="landscape" scale="80" r:id="rId1"/>
  <headerFooter alignWithMargins="0">
    <oddHeader xml:space="preserve">&amp;LOrganisme  ____________________________________
&amp;RCode géographique ________ </oddHeader>
  </headerFooter>
</worksheet>
</file>

<file path=xl/worksheets/sheet8.xml><?xml version="1.0" encoding="utf-8"?>
<worksheet xmlns="http://schemas.openxmlformats.org/spreadsheetml/2006/main" xmlns:r="http://schemas.openxmlformats.org/officeDocument/2006/relationships">
  <sheetPr codeName="Feuil47"/>
  <dimension ref="A1:V55"/>
  <sheetViews>
    <sheetView zoomScalePageLayoutView="0" workbookViewId="0" topLeftCell="D26">
      <selection activeCell="T37" sqref="T37"/>
    </sheetView>
  </sheetViews>
  <sheetFormatPr defaultColWidth="11.421875" defaultRowHeight="12.75"/>
  <cols>
    <col min="1" max="1" width="2.7109375" style="143" customWidth="1"/>
    <col min="2" max="2" width="47.8515625" style="143" customWidth="1"/>
    <col min="3" max="3" width="2.28125" style="143" customWidth="1"/>
    <col min="4" max="4" width="1.28515625" style="143" customWidth="1"/>
    <col min="5" max="5" width="15.7109375" style="143" customWidth="1"/>
    <col min="6" max="6" width="1.28515625" style="143" customWidth="1"/>
    <col min="7" max="7" width="1.1484375" style="143" customWidth="1"/>
    <col min="8" max="8" width="15.7109375" style="143" customWidth="1"/>
    <col min="9" max="9" width="1.28515625" style="143" customWidth="1"/>
    <col min="10" max="10" width="1.1484375" style="143" customWidth="1"/>
    <col min="11" max="11" width="15.7109375" style="143" customWidth="1"/>
    <col min="12" max="12" width="0.9921875" style="143" customWidth="1"/>
    <col min="13" max="13" width="1.1484375" style="143" customWidth="1"/>
    <col min="14" max="14" width="12.7109375" style="143" customWidth="1"/>
    <col min="15" max="15" width="1.1484375" style="143" customWidth="1"/>
    <col min="16" max="16" width="10.57421875" style="143" customWidth="1"/>
    <col min="17" max="17" width="1.28515625" style="143" customWidth="1"/>
    <col min="18" max="18" width="15.7109375" style="143" customWidth="1"/>
    <col min="19" max="19" width="1.1484375" style="143" customWidth="1"/>
    <col min="20" max="16384" width="11.421875" style="143" customWidth="1"/>
  </cols>
  <sheetData>
    <row r="1" ht="11.25" customHeight="1">
      <c r="A1" s="1746" t="s">
        <v>156</v>
      </c>
    </row>
    <row r="2" spans="1:19" ht="12" customHeight="1">
      <c r="A2" s="1746"/>
      <c r="B2" s="1718" t="s">
        <v>474</v>
      </c>
      <c r="C2" s="1718"/>
      <c r="D2" s="1718"/>
      <c r="E2" s="1718"/>
      <c r="F2" s="1718"/>
      <c r="G2" s="1718"/>
      <c r="H2" s="1718"/>
      <c r="I2" s="1718"/>
      <c r="J2" s="1718"/>
      <c r="K2" s="1718"/>
      <c r="L2" s="1718"/>
      <c r="M2" s="1718"/>
      <c r="N2" s="1718"/>
      <c r="O2" s="1718"/>
      <c r="P2" s="1718"/>
      <c r="Q2" s="1718"/>
      <c r="R2" s="1718"/>
      <c r="S2" s="1718"/>
    </row>
    <row r="3" spans="2:19" ht="12" customHeight="1">
      <c r="B3" s="1719" t="s">
        <v>1053</v>
      </c>
      <c r="C3" s="1719"/>
      <c r="D3" s="1719"/>
      <c r="E3" s="1719"/>
      <c r="F3" s="1719"/>
      <c r="G3" s="1719"/>
      <c r="H3" s="1719"/>
      <c r="I3" s="1719"/>
      <c r="J3" s="1719"/>
      <c r="K3" s="1719"/>
      <c r="L3" s="1719"/>
      <c r="M3" s="1719"/>
      <c r="N3" s="1719"/>
      <c r="O3" s="1719"/>
      <c r="P3" s="1719"/>
      <c r="Q3" s="1719"/>
      <c r="R3" s="1719"/>
      <c r="S3" s="1719"/>
    </row>
    <row r="4" spans="2:19" ht="12" customHeight="1">
      <c r="B4" s="1719" t="s">
        <v>1047</v>
      </c>
      <c r="C4" s="1719"/>
      <c r="D4" s="1719"/>
      <c r="E4" s="1719"/>
      <c r="F4" s="1719"/>
      <c r="G4" s="1719"/>
      <c r="H4" s="1719"/>
      <c r="I4" s="1719"/>
      <c r="J4" s="1719"/>
      <c r="K4" s="1719"/>
      <c r="L4" s="1719"/>
      <c r="M4" s="1719"/>
      <c r="N4" s="1719"/>
      <c r="O4" s="1719"/>
      <c r="P4" s="1719"/>
      <c r="Q4" s="1719"/>
      <c r="R4" s="1719"/>
      <c r="S4" s="1719"/>
    </row>
    <row r="5" spans="1:17" ht="7.5" customHeight="1">
      <c r="A5" s="147"/>
      <c r="B5" s="147"/>
      <c r="C5" s="147"/>
      <c r="D5" s="147"/>
      <c r="E5" s="147"/>
      <c r="F5" s="147"/>
      <c r="G5" s="147"/>
      <c r="H5" s="147"/>
      <c r="I5" s="147"/>
      <c r="J5" s="147"/>
      <c r="K5" s="147"/>
      <c r="L5" s="147"/>
      <c r="M5" s="147"/>
      <c r="N5" s="548"/>
      <c r="O5" s="548"/>
      <c r="P5" s="548"/>
      <c r="Q5" s="147"/>
    </row>
    <row r="6" spans="1:19" ht="12" customHeight="1">
      <c r="A6" s="147"/>
      <c r="B6" s="147"/>
      <c r="C6" s="147"/>
      <c r="D6" s="147"/>
      <c r="E6" s="549" t="s">
        <v>468</v>
      </c>
      <c r="F6" s="147"/>
      <c r="G6" s="642"/>
      <c r="H6" s="549" t="s">
        <v>809</v>
      </c>
      <c r="I6" s="147"/>
      <c r="J6" s="1498"/>
      <c r="K6" s="1498" t="s">
        <v>467</v>
      </c>
      <c r="L6" s="1498"/>
      <c r="M6" s="1498"/>
      <c r="N6" s="1498"/>
      <c r="O6" s="1498"/>
      <c r="P6" s="1498"/>
      <c r="Q6" s="1498"/>
      <c r="R6" s="1498"/>
      <c r="S6" s="1498"/>
    </row>
    <row r="7" spans="1:19" ht="12" customHeight="1">
      <c r="A7" s="147"/>
      <c r="B7" s="147"/>
      <c r="C7" s="147"/>
      <c r="D7" s="147"/>
      <c r="E7" s="548" t="s">
        <v>44</v>
      </c>
      <c r="F7" s="147"/>
      <c r="G7" s="147"/>
      <c r="H7" s="548" t="s">
        <v>44</v>
      </c>
      <c r="I7" s="147"/>
      <c r="J7" s="147"/>
      <c r="K7" s="548" t="s">
        <v>44</v>
      </c>
      <c r="L7" s="147"/>
      <c r="M7" s="147"/>
      <c r="N7" s="548" t="s">
        <v>458</v>
      </c>
      <c r="O7" s="548"/>
      <c r="P7" s="1720" t="s">
        <v>866</v>
      </c>
      <c r="Q7" s="147"/>
      <c r="R7" s="588" t="s">
        <v>46</v>
      </c>
      <c r="S7" s="126"/>
    </row>
    <row r="8" spans="2:19" ht="15" customHeight="1" thickBot="1">
      <c r="B8" s="590"/>
      <c r="C8" s="590"/>
      <c r="D8" s="590"/>
      <c r="E8" s="591" t="s">
        <v>47</v>
      </c>
      <c r="F8" s="590"/>
      <c r="G8" s="590"/>
      <c r="H8" s="591" t="s">
        <v>47</v>
      </c>
      <c r="I8" s="590"/>
      <c r="J8" s="368"/>
      <c r="K8" s="591" t="s">
        <v>47</v>
      </c>
      <c r="L8" s="591"/>
      <c r="M8" s="592"/>
      <c r="N8" s="591" t="s">
        <v>48</v>
      </c>
      <c r="O8" s="591"/>
      <c r="P8" s="1721"/>
      <c r="Q8" s="321"/>
      <c r="R8" s="643" t="s">
        <v>1393</v>
      </c>
      <c r="S8" s="591"/>
    </row>
    <row r="9" spans="1:19" ht="13.5" customHeight="1">
      <c r="A9" s="374"/>
      <c r="B9" s="755" t="s">
        <v>23</v>
      </c>
      <c r="C9" s="1514">
        <v>1</v>
      </c>
      <c r="D9" s="755"/>
      <c r="E9" s="757">
        <f>'S7  Résultats par org'!E43</f>
        <v>1724506</v>
      </c>
      <c r="F9" s="755"/>
      <c r="G9" s="756"/>
      <c r="H9" s="757">
        <f>'S7  Résultats par org'!H43</f>
        <v>203903</v>
      </c>
      <c r="I9" s="755"/>
      <c r="J9" s="758"/>
      <c r="K9" s="1250">
        <v>379803</v>
      </c>
      <c r="L9" s="759"/>
      <c r="M9" s="760"/>
      <c r="N9" s="757">
        <f>'S7  Résultats par org'!Q43</f>
        <v>-193626</v>
      </c>
      <c r="O9" s="759"/>
      <c r="P9" s="759"/>
      <c r="Q9" s="760"/>
      <c r="R9" s="757">
        <f>'S7  Résultats par org'!U43</f>
        <v>186177</v>
      </c>
      <c r="S9" s="759"/>
    </row>
    <row r="10" spans="1:19" ht="12.75" customHeight="1">
      <c r="A10" s="374"/>
      <c r="B10" s="250" t="s">
        <v>50</v>
      </c>
      <c r="C10" s="308">
        <f>C9+1</f>
        <v>2</v>
      </c>
      <c r="D10" s="555" t="s">
        <v>666</v>
      </c>
      <c r="E10" s="116">
        <f>'S7  Résultats par org'!E29</f>
        <v>1262398</v>
      </c>
      <c r="F10" s="250" t="s">
        <v>667</v>
      </c>
      <c r="G10" s="555" t="s">
        <v>666</v>
      </c>
      <c r="H10" s="116">
        <f>'S7  Résultats par org'!H29</f>
        <v>0</v>
      </c>
      <c r="I10" s="250" t="s">
        <v>667</v>
      </c>
      <c r="J10" s="555" t="s">
        <v>666</v>
      </c>
      <c r="K10" s="116">
        <v>300707</v>
      </c>
      <c r="L10" s="250" t="s">
        <v>667</v>
      </c>
      <c r="M10" s="555" t="s">
        <v>666</v>
      </c>
      <c r="N10" s="116">
        <f>'S7  Résultats par org'!Q29</f>
        <v>0</v>
      </c>
      <c r="O10" s="250" t="s">
        <v>667</v>
      </c>
      <c r="P10" s="250"/>
      <c r="Q10" s="555" t="s">
        <v>666</v>
      </c>
      <c r="R10" s="116">
        <f>'S7  Résultats par org'!U29</f>
        <v>300707</v>
      </c>
      <c r="S10" s="250" t="s">
        <v>667</v>
      </c>
    </row>
    <row r="11" spans="1:19" ht="25.5" customHeight="1">
      <c r="A11" s="374"/>
      <c r="B11" s="684" t="s">
        <v>1214</v>
      </c>
      <c r="C11" s="1515">
        <f>C10+1</f>
        <v>3</v>
      </c>
      <c r="D11" s="684"/>
      <c r="E11" s="635">
        <f>E9-E10</f>
        <v>462108</v>
      </c>
      <c r="F11" s="684"/>
      <c r="G11" s="645"/>
      <c r="H11" s="635">
        <f>H9-H10</f>
        <v>203903</v>
      </c>
      <c r="I11" s="646"/>
      <c r="J11" s="98"/>
      <c r="K11" s="635">
        <f>K9-K10</f>
        <v>79096</v>
      </c>
      <c r="L11" s="647"/>
      <c r="M11" s="648"/>
      <c r="N11" s="635">
        <f>N9-N10</f>
        <v>-193626</v>
      </c>
      <c r="O11" s="647"/>
      <c r="P11" s="647"/>
      <c r="Q11" s="601"/>
      <c r="R11" s="635">
        <f>R9-R10</f>
        <v>-114530</v>
      </c>
      <c r="S11" s="647"/>
    </row>
    <row r="12" spans="1:19" ht="6.75" customHeight="1">
      <c r="A12" s="374"/>
      <c r="B12" s="594"/>
      <c r="C12" s="306"/>
      <c r="D12" s="594"/>
      <c r="E12" s="251"/>
      <c r="F12" s="594"/>
      <c r="G12" s="594"/>
      <c r="H12" s="251"/>
      <c r="I12" s="589"/>
      <c r="J12" s="126"/>
      <c r="K12" s="251"/>
      <c r="L12" s="548"/>
      <c r="M12" s="147"/>
      <c r="N12" s="251"/>
      <c r="O12" s="548"/>
      <c r="P12" s="548"/>
      <c r="Q12" s="374"/>
      <c r="R12" s="251"/>
      <c r="S12" s="548"/>
    </row>
    <row r="13" spans="1:19" ht="15" customHeight="1">
      <c r="A13" s="374"/>
      <c r="B13" s="20" t="s">
        <v>657</v>
      </c>
      <c r="C13" s="20"/>
      <c r="D13" s="20"/>
      <c r="E13" s="228"/>
      <c r="F13" s="20"/>
      <c r="G13" s="20"/>
      <c r="H13" s="228"/>
      <c r="I13" s="20"/>
      <c r="J13" s="610"/>
      <c r="K13" s="609"/>
      <c r="L13" s="611"/>
      <c r="M13" s="125"/>
      <c r="N13" s="609"/>
      <c r="O13" s="612"/>
      <c r="P13" s="612"/>
      <c r="Q13" s="613"/>
      <c r="R13" s="609"/>
      <c r="S13" s="614"/>
    </row>
    <row r="14" spans="1:19" ht="12" customHeight="1">
      <c r="A14" s="374"/>
      <c r="B14" s="151" t="s">
        <v>240</v>
      </c>
      <c r="C14" s="618"/>
      <c r="D14" s="151"/>
      <c r="E14" s="619"/>
      <c r="F14" s="151"/>
      <c r="G14" s="618"/>
      <c r="H14" s="619"/>
      <c r="I14" s="618"/>
      <c r="J14" s="610"/>
      <c r="K14" s="619"/>
      <c r="L14" s="611"/>
      <c r="M14" s="125"/>
      <c r="N14" s="619"/>
      <c r="O14" s="612"/>
      <c r="P14" s="612"/>
      <c r="Q14" s="613"/>
      <c r="R14" s="619"/>
      <c r="S14" s="614"/>
    </row>
    <row r="15" spans="1:19" ht="12" customHeight="1">
      <c r="A15" s="374"/>
      <c r="B15" s="20" t="s">
        <v>241</v>
      </c>
      <c r="C15" s="20"/>
      <c r="D15" s="20"/>
      <c r="E15" s="609"/>
      <c r="F15" s="20"/>
      <c r="G15" s="20"/>
      <c r="H15" s="609"/>
      <c r="I15" s="20"/>
      <c r="J15" s="320"/>
      <c r="K15" s="609"/>
      <c r="L15" s="599"/>
      <c r="M15" s="598"/>
      <c r="N15" s="609"/>
      <c r="O15" s="612"/>
      <c r="P15" s="612"/>
      <c r="Q15" s="613"/>
      <c r="R15" s="609"/>
      <c r="S15" s="614"/>
    </row>
    <row r="16" spans="1:19" ht="12" customHeight="1">
      <c r="A16" s="1362"/>
      <c r="B16" s="143" t="s">
        <v>242</v>
      </c>
      <c r="C16" s="356">
        <f>C11+1</f>
        <v>4</v>
      </c>
      <c r="E16" s="545">
        <v>525751</v>
      </c>
      <c r="H16" s="545">
        <v>501397</v>
      </c>
      <c r="J16" s="320"/>
      <c r="K16" s="545">
        <v>690894</v>
      </c>
      <c r="L16" s="599"/>
      <c r="M16" s="598"/>
      <c r="N16" s="545">
        <v>10992</v>
      </c>
      <c r="O16" s="612"/>
      <c r="P16" s="612"/>
      <c r="Q16" s="613"/>
      <c r="R16" s="545">
        <f>K16+N16</f>
        <v>701886</v>
      </c>
      <c r="S16" s="612"/>
    </row>
    <row r="17" spans="1:19" ht="12" customHeight="1">
      <c r="A17" s="374"/>
      <c r="B17" s="143" t="s">
        <v>856</v>
      </c>
      <c r="C17" s="356">
        <f>C16+1</f>
        <v>5</v>
      </c>
      <c r="E17" s="545"/>
      <c r="H17" s="545"/>
      <c r="J17" s="320"/>
      <c r="K17" s="545"/>
      <c r="L17" s="599"/>
      <c r="M17" s="598"/>
      <c r="N17" s="545"/>
      <c r="O17" s="612"/>
      <c r="P17" s="612"/>
      <c r="Q17" s="613"/>
      <c r="R17" s="545">
        <f>K17+N17</f>
        <v>0</v>
      </c>
      <c r="S17" s="612"/>
    </row>
    <row r="18" spans="1:19" ht="12" customHeight="1">
      <c r="A18" s="374"/>
      <c r="B18" s="126" t="s">
        <v>857</v>
      </c>
      <c r="C18" s="356">
        <f>C17+1</f>
        <v>6</v>
      </c>
      <c r="D18" s="126"/>
      <c r="E18" s="546"/>
      <c r="F18" s="126"/>
      <c r="G18" s="126"/>
      <c r="H18" s="546"/>
      <c r="I18" s="126"/>
      <c r="J18" s="320"/>
      <c r="K18" s="546"/>
      <c r="L18" s="596"/>
      <c r="M18" s="598"/>
      <c r="N18" s="546">
        <v>284</v>
      </c>
      <c r="O18" s="621"/>
      <c r="P18" s="621"/>
      <c r="Q18" s="613"/>
      <c r="R18" s="545">
        <f>K18+N18</f>
        <v>284</v>
      </c>
      <c r="S18" s="622"/>
    </row>
    <row r="19" spans="1:19" ht="12" customHeight="1">
      <c r="A19" s="320"/>
      <c r="B19" s="359" t="s">
        <v>858</v>
      </c>
      <c r="C19" s="194">
        <f>C18+1</f>
        <v>7</v>
      </c>
      <c r="D19" s="126"/>
      <c r="E19" s="546"/>
      <c r="F19" s="126"/>
      <c r="G19" s="126"/>
      <c r="H19" s="546"/>
      <c r="I19" s="126"/>
      <c r="J19" s="320"/>
      <c r="K19" s="546"/>
      <c r="L19" s="599"/>
      <c r="M19" s="598"/>
      <c r="N19" s="546"/>
      <c r="O19" s="621"/>
      <c r="P19" s="621"/>
      <c r="Q19" s="620"/>
      <c r="R19" s="545">
        <f>K19+N19</f>
        <v>0</v>
      </c>
      <c r="S19" s="622"/>
    </row>
    <row r="20" spans="1:19" ht="12" customHeight="1">
      <c r="A20" s="320"/>
      <c r="B20" s="98"/>
      <c r="C20" s="197">
        <f>C19+1</f>
        <v>8</v>
      </c>
      <c r="D20" s="98"/>
      <c r="E20" s="600">
        <f>SUM(E16:E19)</f>
        <v>525751</v>
      </c>
      <c r="F20" s="98"/>
      <c r="G20" s="98"/>
      <c r="H20" s="600">
        <f>SUM(H16:H19)</f>
        <v>501397</v>
      </c>
      <c r="I20" s="98"/>
      <c r="J20" s="601"/>
      <c r="K20" s="600">
        <f>SUM(K16:K19)</f>
        <v>690894</v>
      </c>
      <c r="L20" s="602"/>
      <c r="M20" s="603"/>
      <c r="N20" s="600">
        <f>SUM(N16:N19)</f>
        <v>11276</v>
      </c>
      <c r="O20" s="623"/>
      <c r="P20" s="623"/>
      <c r="Q20" s="624"/>
      <c r="R20" s="600">
        <f>SUM(R16:R19)</f>
        <v>702170</v>
      </c>
      <c r="S20" s="625"/>
    </row>
    <row r="21" spans="1:19" ht="12" customHeight="1">
      <c r="A21" s="320"/>
      <c r="B21" s="48" t="s">
        <v>1058</v>
      </c>
      <c r="C21" s="604"/>
      <c r="D21" s="48"/>
      <c r="E21" s="605"/>
      <c r="F21" s="48"/>
      <c r="G21" s="48"/>
      <c r="H21" s="605"/>
      <c r="I21" s="48"/>
      <c r="J21" s="374"/>
      <c r="K21" s="605"/>
      <c r="L21" s="596"/>
      <c r="M21" s="149"/>
      <c r="N21" s="605"/>
      <c r="O21" s="621"/>
      <c r="P21" s="621"/>
      <c r="Q21" s="626"/>
      <c r="R21" s="605"/>
      <c r="S21" s="622"/>
    </row>
    <row r="22" spans="1:19" ht="12" customHeight="1">
      <c r="A22" s="374"/>
      <c r="B22" s="126" t="s">
        <v>917</v>
      </c>
      <c r="C22" s="196">
        <f>C20+1</f>
        <v>9</v>
      </c>
      <c r="D22" s="126"/>
      <c r="E22" s="546"/>
      <c r="F22" s="126"/>
      <c r="G22" s="126"/>
      <c r="H22" s="546"/>
      <c r="I22" s="126"/>
      <c r="J22" s="374"/>
      <c r="K22" s="546"/>
      <c r="L22" s="596"/>
      <c r="M22" s="149"/>
      <c r="N22" s="546"/>
      <c r="O22" s="621"/>
      <c r="P22" s="621"/>
      <c r="Q22" s="626"/>
      <c r="R22" s="545">
        <f>K22+N22</f>
        <v>0</v>
      </c>
      <c r="S22" s="622"/>
    </row>
    <row r="23" spans="1:19" ht="12" customHeight="1">
      <c r="A23" s="374"/>
      <c r="B23" s="126" t="s">
        <v>918</v>
      </c>
      <c r="C23" s="196">
        <f>C22+1</f>
        <v>10</v>
      </c>
      <c r="D23" s="126"/>
      <c r="E23" s="546"/>
      <c r="F23" s="126"/>
      <c r="G23" s="126"/>
      <c r="H23" s="546"/>
      <c r="I23" s="126"/>
      <c r="J23" s="374"/>
      <c r="K23" s="546"/>
      <c r="L23" s="596"/>
      <c r="M23" s="149"/>
      <c r="N23" s="546"/>
      <c r="O23" s="621"/>
      <c r="P23" s="621"/>
      <c r="Q23" s="626"/>
      <c r="R23" s="545">
        <f>K23+N23</f>
        <v>0</v>
      </c>
      <c r="S23" s="622"/>
    </row>
    <row r="24" spans="1:19" ht="12" customHeight="1">
      <c r="A24" s="320"/>
      <c r="B24" s="627"/>
      <c r="C24" s="1516">
        <f>C23+1</f>
        <v>11</v>
      </c>
      <c r="D24" s="627"/>
      <c r="E24" s="245"/>
      <c r="F24" s="627"/>
      <c r="G24" s="627"/>
      <c r="H24" s="245"/>
      <c r="I24" s="627"/>
      <c r="J24" s="601"/>
      <c r="K24" s="245"/>
      <c r="L24" s="629"/>
      <c r="M24" s="603"/>
      <c r="N24" s="628">
        <f>SUM(N22:N23)</f>
        <v>0</v>
      </c>
      <c r="O24" s="623"/>
      <c r="P24" s="623"/>
      <c r="Q24" s="624"/>
      <c r="R24" s="245">
        <f>SUM(R22:R23)</f>
        <v>0</v>
      </c>
      <c r="S24" s="625"/>
    </row>
    <row r="25" spans="1:19" ht="11.25" customHeight="1">
      <c r="A25" s="320"/>
      <c r="B25" s="48" t="s">
        <v>459</v>
      </c>
      <c r="C25" s="604"/>
      <c r="D25" s="48"/>
      <c r="E25" s="605"/>
      <c r="F25" s="48"/>
      <c r="G25" s="48"/>
      <c r="H25" s="605"/>
      <c r="I25" s="48"/>
      <c r="J25" s="374"/>
      <c r="K25" s="605"/>
      <c r="L25" s="630"/>
      <c r="M25" s="631"/>
      <c r="N25" s="605"/>
      <c r="O25" s="621"/>
      <c r="P25" s="621"/>
      <c r="Q25" s="626"/>
      <c r="R25" s="605"/>
      <c r="S25" s="622"/>
    </row>
    <row r="26" spans="1:19" ht="10.5" customHeight="1">
      <c r="A26" s="320"/>
      <c r="B26" s="48" t="s">
        <v>460</v>
      </c>
      <c r="C26" s="604"/>
      <c r="D26" s="48"/>
      <c r="E26" s="605"/>
      <c r="F26" s="48"/>
      <c r="G26" s="48"/>
      <c r="H26" s="605"/>
      <c r="I26" s="48"/>
      <c r="J26" s="374"/>
      <c r="K26" s="605"/>
      <c r="L26" s="630"/>
      <c r="M26" s="631"/>
      <c r="N26" s="605"/>
      <c r="O26" s="621"/>
      <c r="P26" s="621"/>
      <c r="Q26" s="626"/>
      <c r="R26" s="605"/>
      <c r="S26" s="622"/>
    </row>
    <row r="27" spans="1:19" ht="10.5" customHeight="1">
      <c r="A27" s="320"/>
      <c r="B27" s="48" t="s">
        <v>461</v>
      </c>
      <c r="C27" s="604"/>
      <c r="D27" s="48"/>
      <c r="E27" s="605"/>
      <c r="F27" s="48"/>
      <c r="G27" s="48"/>
      <c r="H27" s="605"/>
      <c r="I27" s="48"/>
      <c r="J27" s="374"/>
      <c r="K27" s="605"/>
      <c r="L27" s="630"/>
      <c r="M27" s="631"/>
      <c r="N27" s="605"/>
      <c r="O27" s="621"/>
      <c r="P27" s="621"/>
      <c r="Q27" s="626"/>
      <c r="R27" s="605"/>
      <c r="S27" s="622"/>
    </row>
    <row r="28" spans="1:19" ht="12" customHeight="1">
      <c r="A28" s="320"/>
      <c r="B28" s="126" t="s">
        <v>919</v>
      </c>
      <c r="C28" s="196">
        <f>C24+1</f>
        <v>12</v>
      </c>
      <c r="D28" s="126"/>
      <c r="E28" s="546"/>
      <c r="F28" s="126"/>
      <c r="G28" s="126"/>
      <c r="H28" s="546"/>
      <c r="I28" s="126"/>
      <c r="J28" s="374"/>
      <c r="K28" s="546"/>
      <c r="L28" s="630"/>
      <c r="M28" s="631"/>
      <c r="N28" s="546">
        <v>74930</v>
      </c>
      <c r="O28" s="621"/>
      <c r="P28" s="621"/>
      <c r="Q28" s="626"/>
      <c r="R28" s="545">
        <f>K28+N28</f>
        <v>74930</v>
      </c>
      <c r="S28" s="622"/>
    </row>
    <row r="29" spans="1:19" ht="12" customHeight="1">
      <c r="A29" s="320"/>
      <c r="B29" s="126" t="s">
        <v>42</v>
      </c>
      <c r="C29" s="196">
        <f>C28+1</f>
        <v>13</v>
      </c>
      <c r="D29" s="126"/>
      <c r="E29" s="546"/>
      <c r="F29" s="126"/>
      <c r="G29" s="126"/>
      <c r="H29" s="546"/>
      <c r="I29" s="126"/>
      <c r="J29" s="374"/>
      <c r="K29" s="546"/>
      <c r="L29" s="630"/>
      <c r="M29" s="631"/>
      <c r="N29" s="546"/>
      <c r="O29" s="612"/>
      <c r="P29" s="612"/>
      <c r="Q29" s="613"/>
      <c r="R29" s="545">
        <f>K29+N29</f>
        <v>0</v>
      </c>
      <c r="S29" s="632"/>
    </row>
    <row r="30" spans="1:19" ht="12" customHeight="1">
      <c r="A30" s="320"/>
      <c r="B30" s="359" t="s">
        <v>41</v>
      </c>
      <c r="C30" s="196">
        <f>C29+1</f>
        <v>14</v>
      </c>
      <c r="D30" s="126"/>
      <c r="E30" s="546"/>
      <c r="F30" s="126"/>
      <c r="G30" s="126"/>
      <c r="H30" s="546"/>
      <c r="I30" s="126"/>
      <c r="J30" s="374"/>
      <c r="K30" s="546"/>
      <c r="L30" s="630"/>
      <c r="M30" s="631"/>
      <c r="N30" s="546">
        <v>11212</v>
      </c>
      <c r="O30" s="621"/>
      <c r="P30" s="621"/>
      <c r="Q30" s="613"/>
      <c r="R30" s="545">
        <f>K30+N30</f>
        <v>11212</v>
      </c>
      <c r="S30" s="633"/>
    </row>
    <row r="31" spans="1:19" ht="12" customHeight="1">
      <c r="A31" s="320"/>
      <c r="B31" s="98"/>
      <c r="C31" s="197">
        <f>C30+1</f>
        <v>15</v>
      </c>
      <c r="D31" s="98"/>
      <c r="E31" s="600"/>
      <c r="F31" s="98"/>
      <c r="G31" s="98"/>
      <c r="H31" s="600"/>
      <c r="I31" s="98"/>
      <c r="J31" s="601"/>
      <c r="K31" s="600"/>
      <c r="L31" s="602"/>
      <c r="M31" s="634"/>
      <c r="N31" s="600">
        <f>SUM(N28:N30)</f>
        <v>86142</v>
      </c>
      <c r="O31" s="623"/>
      <c r="P31" s="623"/>
      <c r="Q31" s="624"/>
      <c r="R31" s="600">
        <f>SUM(R28:R30)</f>
        <v>86142</v>
      </c>
      <c r="S31" s="625"/>
    </row>
    <row r="32" spans="1:19" ht="12" customHeight="1">
      <c r="A32" s="320"/>
      <c r="B32" s="20" t="s">
        <v>462</v>
      </c>
      <c r="C32" s="198"/>
      <c r="D32" s="20"/>
      <c r="E32" s="609"/>
      <c r="F32" s="20"/>
      <c r="G32" s="20"/>
      <c r="H32" s="609"/>
      <c r="I32" s="20"/>
      <c r="J32" s="320"/>
      <c r="K32" s="609"/>
      <c r="L32" s="599"/>
      <c r="M32" s="598"/>
      <c r="N32" s="609"/>
      <c r="O32" s="612"/>
      <c r="P32" s="612"/>
      <c r="Q32" s="613"/>
      <c r="R32" s="609"/>
      <c r="S32" s="614"/>
    </row>
    <row r="33" spans="1:19" ht="12" customHeight="1">
      <c r="A33" s="320"/>
      <c r="B33" s="143" t="s">
        <v>43</v>
      </c>
      <c r="C33" s="194">
        <f>C31+1</f>
        <v>16</v>
      </c>
      <c r="E33" s="545">
        <v>53609</v>
      </c>
      <c r="H33" s="545"/>
      <c r="J33" s="320"/>
      <c r="K33" s="545">
        <v>17195</v>
      </c>
      <c r="L33" s="599"/>
      <c r="M33" s="598"/>
      <c r="N33" s="545"/>
      <c r="O33" s="612"/>
      <c r="P33" s="612"/>
      <c r="Q33" s="613"/>
      <c r="R33" s="545">
        <f>K33+N33</f>
        <v>17195</v>
      </c>
      <c r="S33" s="614"/>
    </row>
    <row r="34" spans="1:19" ht="12" customHeight="1">
      <c r="A34" s="320"/>
      <c r="B34" s="359" t="s">
        <v>243</v>
      </c>
      <c r="C34" s="196">
        <f>C33+1</f>
        <v>17</v>
      </c>
      <c r="D34" s="126" t="s">
        <v>666</v>
      </c>
      <c r="E34" s="546">
        <v>239700</v>
      </c>
      <c r="F34" s="126" t="s">
        <v>667</v>
      </c>
      <c r="G34" s="126" t="s">
        <v>666</v>
      </c>
      <c r="H34" s="546">
        <v>833906</v>
      </c>
      <c r="I34" s="126" t="s">
        <v>667</v>
      </c>
      <c r="J34" s="374" t="s">
        <v>666</v>
      </c>
      <c r="K34" s="546">
        <v>924409</v>
      </c>
      <c r="L34" s="599" t="s">
        <v>667</v>
      </c>
      <c r="M34" s="598" t="s">
        <v>666</v>
      </c>
      <c r="N34" s="546"/>
      <c r="O34" s="621" t="s">
        <v>667</v>
      </c>
      <c r="P34" s="250"/>
      <c r="Q34" s="626" t="s">
        <v>666</v>
      </c>
      <c r="R34" s="545">
        <f>K34+N34</f>
        <v>924409</v>
      </c>
      <c r="S34" s="1286" t="s">
        <v>667</v>
      </c>
    </row>
    <row r="35" spans="1:19" ht="12" customHeight="1">
      <c r="A35" s="320"/>
      <c r="B35" s="98"/>
      <c r="C35" s="197">
        <f>C34+1</f>
        <v>18</v>
      </c>
      <c r="D35" s="98"/>
      <c r="E35" s="600">
        <f>E33-E34</f>
        <v>-186091</v>
      </c>
      <c r="F35" s="98"/>
      <c r="G35" s="98"/>
      <c r="H35" s="600">
        <f>H33-H34</f>
        <v>-833906</v>
      </c>
      <c r="I35" s="98"/>
      <c r="J35" s="601"/>
      <c r="K35" s="600">
        <f>K33-K34</f>
        <v>-907214</v>
      </c>
      <c r="L35" s="602"/>
      <c r="M35" s="603"/>
      <c r="N35" s="600">
        <f>N33-N34</f>
        <v>0</v>
      </c>
      <c r="O35" s="623"/>
      <c r="P35" s="623"/>
      <c r="Q35" s="624"/>
      <c r="R35" s="600">
        <f>R33-R34</f>
        <v>-907214</v>
      </c>
      <c r="S35" s="625"/>
    </row>
    <row r="36" spans="1:19" ht="12" customHeight="1">
      <c r="A36" s="320"/>
      <c r="B36" s="48" t="s">
        <v>244</v>
      </c>
      <c r="C36" s="604"/>
      <c r="D36" s="48"/>
      <c r="E36" s="605"/>
      <c r="F36" s="48"/>
      <c r="G36" s="48"/>
      <c r="H36" s="605"/>
      <c r="I36" s="48"/>
      <c r="J36" s="374"/>
      <c r="K36" s="605"/>
      <c r="L36" s="596"/>
      <c r="M36" s="149"/>
      <c r="N36" s="605"/>
      <c r="O36" s="621"/>
      <c r="P36" s="621"/>
      <c r="Q36" s="626"/>
      <c r="R36" s="605"/>
      <c r="S36" s="622"/>
    </row>
    <row r="37" spans="1:19" ht="12" customHeight="1">
      <c r="A37" s="320"/>
      <c r="B37" s="126" t="s">
        <v>245</v>
      </c>
      <c r="C37" s="196">
        <f>C35+1</f>
        <v>19</v>
      </c>
      <c r="D37" s="126" t="s">
        <v>666</v>
      </c>
      <c r="E37" s="546">
        <v>85175</v>
      </c>
      <c r="F37" s="126" t="s">
        <v>667</v>
      </c>
      <c r="G37" s="126" t="s">
        <v>666</v>
      </c>
      <c r="H37" s="546">
        <v>85187</v>
      </c>
      <c r="I37" s="126" t="s">
        <v>667</v>
      </c>
      <c r="J37" s="374" t="s">
        <v>666</v>
      </c>
      <c r="K37" s="546">
        <v>61774</v>
      </c>
      <c r="L37" s="596" t="s">
        <v>667</v>
      </c>
      <c r="M37" s="149" t="s">
        <v>666</v>
      </c>
      <c r="N37" s="546">
        <v>3790</v>
      </c>
      <c r="O37" s="621" t="s">
        <v>667</v>
      </c>
      <c r="P37" s="62"/>
      <c r="Q37" s="626" t="s">
        <v>666</v>
      </c>
      <c r="R37" s="545">
        <f>K37+N37</f>
        <v>65564</v>
      </c>
      <c r="S37" s="1286" t="s">
        <v>667</v>
      </c>
    </row>
    <row r="38" spans="1:19" ht="12" customHeight="1">
      <c r="A38" s="320"/>
      <c r="B38" s="126" t="s">
        <v>246</v>
      </c>
      <c r="C38" s="196"/>
      <c r="D38" s="126"/>
      <c r="E38" s="546"/>
      <c r="F38" s="126"/>
      <c r="G38" s="126"/>
      <c r="H38" s="546"/>
      <c r="I38" s="126"/>
      <c r="J38" s="374"/>
      <c r="K38" s="546"/>
      <c r="L38" s="596"/>
      <c r="M38" s="149"/>
      <c r="N38" s="546"/>
      <c r="O38" s="621"/>
      <c r="P38" s="621"/>
      <c r="Q38" s="626"/>
      <c r="R38" s="546"/>
      <c r="S38" s="633"/>
    </row>
    <row r="39" spans="1:19" ht="12" customHeight="1">
      <c r="A39" s="320"/>
      <c r="B39" s="126" t="s">
        <v>964</v>
      </c>
      <c r="C39" s="196">
        <f>C37+1</f>
        <v>20</v>
      </c>
      <c r="D39" s="126"/>
      <c r="E39" s="546">
        <v>26725</v>
      </c>
      <c r="F39" s="126"/>
      <c r="G39" s="126"/>
      <c r="H39" s="546"/>
      <c r="I39" s="126"/>
      <c r="J39" s="374"/>
      <c r="K39" s="546">
        <v>72095</v>
      </c>
      <c r="L39" s="596"/>
      <c r="M39" s="149"/>
      <c r="N39" s="546"/>
      <c r="O39" s="621"/>
      <c r="P39" s="621"/>
      <c r="Q39" s="626"/>
      <c r="R39" s="545">
        <f>K39+N39</f>
        <v>72095</v>
      </c>
      <c r="S39" s="622"/>
    </row>
    <row r="40" spans="1:19" ht="12" customHeight="1">
      <c r="A40" s="320"/>
      <c r="B40" s="126" t="s">
        <v>463</v>
      </c>
      <c r="C40" s="196"/>
      <c r="D40" s="126"/>
      <c r="E40" s="546"/>
      <c r="F40" s="126"/>
      <c r="G40" s="126"/>
      <c r="H40" s="546"/>
      <c r="I40" s="126"/>
      <c r="J40" s="374"/>
      <c r="K40" s="546"/>
      <c r="L40" s="596"/>
      <c r="M40" s="149"/>
      <c r="N40" s="546"/>
      <c r="O40" s="621"/>
      <c r="P40" s="621"/>
      <c r="Q40" s="626"/>
      <c r="R40" s="546"/>
      <c r="S40" s="622"/>
    </row>
    <row r="41" spans="1:19" ht="12" customHeight="1">
      <c r="A41" s="320"/>
      <c r="B41" s="126" t="s">
        <v>464</v>
      </c>
      <c r="C41" s="196">
        <f>C39+1</f>
        <v>21</v>
      </c>
      <c r="D41" s="126"/>
      <c r="E41" s="546">
        <v>40239</v>
      </c>
      <c r="F41" s="126"/>
      <c r="G41" s="126"/>
      <c r="H41" s="546">
        <f>168793+45000</f>
        <v>213793</v>
      </c>
      <c r="I41" s="126"/>
      <c r="J41" s="374"/>
      <c r="K41" s="546">
        <v>939650</v>
      </c>
      <c r="L41" s="596"/>
      <c r="M41" s="149"/>
      <c r="N41" s="546">
        <v>-112905</v>
      </c>
      <c r="O41" s="621"/>
      <c r="P41" s="621"/>
      <c r="Q41" s="626"/>
      <c r="R41" s="545">
        <f>K41+N41</f>
        <v>826745</v>
      </c>
      <c r="S41" s="622"/>
    </row>
    <row r="42" spans="1:19" ht="12" customHeight="1">
      <c r="A42" s="320"/>
      <c r="B42" s="126" t="s">
        <v>251</v>
      </c>
      <c r="C42" s="196">
        <f>C41+1</f>
        <v>22</v>
      </c>
      <c r="D42" s="126"/>
      <c r="E42" s="546">
        <v>-2710</v>
      </c>
      <c r="F42" s="126"/>
      <c r="G42" s="126"/>
      <c r="H42" s="546"/>
      <c r="I42" s="126"/>
      <c r="J42" s="374"/>
      <c r="K42" s="546">
        <v>6589</v>
      </c>
      <c r="L42" s="596"/>
      <c r="M42" s="149"/>
      <c r="N42" s="546"/>
      <c r="O42" s="621"/>
      <c r="P42" s="621"/>
      <c r="Q42" s="626"/>
      <c r="R42" s="545">
        <f>K42+N42</f>
        <v>6589</v>
      </c>
      <c r="S42" s="622"/>
    </row>
    <row r="43" spans="1:19" ht="12" customHeight="1">
      <c r="A43" s="320"/>
      <c r="B43" s="126" t="s">
        <v>250</v>
      </c>
      <c r="C43" s="196">
        <f>C42+1</f>
        <v>23</v>
      </c>
      <c r="D43" s="126"/>
      <c r="E43" s="546"/>
      <c r="F43" s="126"/>
      <c r="G43" s="126"/>
      <c r="H43" s="546"/>
      <c r="I43" s="126"/>
      <c r="J43" s="374"/>
      <c r="K43" s="546"/>
      <c r="L43" s="596"/>
      <c r="M43" s="149"/>
      <c r="N43" s="546"/>
      <c r="O43" s="621"/>
      <c r="P43" s="621"/>
      <c r="Q43" s="626"/>
      <c r="R43" s="545">
        <f>K43+N43</f>
        <v>0</v>
      </c>
      <c r="S43" s="622"/>
    </row>
    <row r="44" spans="1:19" ht="12" customHeight="1">
      <c r="A44" s="320"/>
      <c r="B44" s="98"/>
      <c r="C44" s="197">
        <f>C43+1</f>
        <v>24</v>
      </c>
      <c r="D44" s="98"/>
      <c r="E44" s="600">
        <f>(E39+E43+E40+E41+E42-E37)</f>
        <v>-20921</v>
      </c>
      <c r="F44" s="98"/>
      <c r="G44" s="98"/>
      <c r="H44" s="600">
        <f>(H39+H43+H40+H41+H42-H37)</f>
        <v>128606</v>
      </c>
      <c r="I44" s="98"/>
      <c r="J44" s="601"/>
      <c r="K44" s="600">
        <f>(K39+K43+K40+K41+K42-K37)</f>
        <v>956560</v>
      </c>
      <c r="L44" s="602"/>
      <c r="M44" s="603"/>
      <c r="N44" s="600">
        <f>(N39+N43+N40+N41+N42-N37)</f>
        <v>-116695</v>
      </c>
      <c r="O44" s="623"/>
      <c r="P44" s="623"/>
      <c r="Q44" s="624"/>
      <c r="R44" s="600">
        <f>(R39+R43+R40+R41+R42-R37)</f>
        <v>839865</v>
      </c>
      <c r="S44" s="625"/>
    </row>
    <row r="45" spans="1:19" ht="12" customHeight="1">
      <c r="A45" s="320"/>
      <c r="B45" s="98"/>
      <c r="C45" s="197">
        <f>C44+1</f>
        <v>25</v>
      </c>
      <c r="D45" s="98"/>
      <c r="E45" s="635">
        <f>E20+E24+E31+E35+E44</f>
        <v>318739</v>
      </c>
      <c r="F45" s="98"/>
      <c r="G45" s="98"/>
      <c r="H45" s="635">
        <f>H20+H24+H31+H35+H44</f>
        <v>-203903</v>
      </c>
      <c r="I45" s="98"/>
      <c r="J45" s="601"/>
      <c r="K45" s="635">
        <f>K20+K24+K31+K35+K44</f>
        <v>740240</v>
      </c>
      <c r="L45" s="602"/>
      <c r="M45" s="603"/>
      <c r="N45" s="635">
        <f>N20+N24+N31+N35+N44</f>
        <v>-19277</v>
      </c>
      <c r="O45" s="623"/>
      <c r="P45" s="623"/>
      <c r="Q45" s="624"/>
      <c r="R45" s="635">
        <f>R20+R24+R31+R35+R44</f>
        <v>720963</v>
      </c>
      <c r="S45" s="625"/>
    </row>
    <row r="46" spans="1:19" ht="12" customHeight="1">
      <c r="A46" s="320"/>
      <c r="B46" s="649" t="s">
        <v>465</v>
      </c>
      <c r="C46" s="650"/>
      <c r="D46" s="649"/>
      <c r="E46" s="651"/>
      <c r="F46" s="649"/>
      <c r="G46" s="649"/>
      <c r="H46" s="651"/>
      <c r="I46" s="649"/>
      <c r="J46" s="652"/>
      <c r="K46" s="651"/>
      <c r="L46" s="653"/>
      <c r="M46" s="654"/>
      <c r="N46" s="651"/>
      <c r="O46" s="655"/>
      <c r="P46" s="655"/>
      <c r="Q46" s="656"/>
      <c r="R46" s="651"/>
      <c r="S46" s="657"/>
    </row>
    <row r="47" spans="1:19" ht="12" customHeight="1" thickBot="1">
      <c r="A47" s="320"/>
      <c r="B47" s="118" t="s">
        <v>466</v>
      </c>
      <c r="C47" s="287">
        <f>C45+1</f>
        <v>26</v>
      </c>
      <c r="D47" s="118"/>
      <c r="E47" s="606">
        <f>E11+E45</f>
        <v>780847</v>
      </c>
      <c r="F47" s="118"/>
      <c r="G47" s="118"/>
      <c r="H47" s="606">
        <f>H11+H45</f>
        <v>0</v>
      </c>
      <c r="I47" s="118"/>
      <c r="J47" s="321"/>
      <c r="K47" s="606">
        <f>K11+K45</f>
        <v>819336</v>
      </c>
      <c r="L47" s="636"/>
      <c r="M47" s="637"/>
      <c r="N47" s="606">
        <f>N11+N45</f>
        <v>-212903</v>
      </c>
      <c r="O47" s="638"/>
      <c r="P47" s="638"/>
      <c r="Q47" s="639"/>
      <c r="R47" s="606">
        <f>R11+R45</f>
        <v>606433</v>
      </c>
      <c r="S47" s="640"/>
    </row>
    <row r="48" spans="2:19" ht="12" customHeight="1">
      <c r="B48" s="48"/>
      <c r="C48" s="48"/>
      <c r="D48" s="48"/>
      <c r="E48" s="48"/>
      <c r="F48" s="48"/>
      <c r="G48" s="48"/>
      <c r="H48" s="605"/>
      <c r="I48" s="48"/>
      <c r="J48" s="374"/>
      <c r="K48" s="605"/>
      <c r="L48" s="1334"/>
      <c r="M48" s="631"/>
      <c r="N48" s="605"/>
      <c r="O48" s="1335"/>
      <c r="P48" s="1335"/>
      <c r="Q48" s="626"/>
      <c r="R48" s="605"/>
      <c r="S48" s="622"/>
    </row>
    <row r="49" spans="2:22" ht="12" customHeight="1">
      <c r="B49" s="1744" t="s">
        <v>90</v>
      </c>
      <c r="C49" s="1744"/>
      <c r="D49" s="1744"/>
      <c r="E49" s="1744"/>
      <c r="F49" s="1744"/>
      <c r="G49" s="1744"/>
      <c r="H49" s="1744"/>
      <c r="I49" s="1744"/>
      <c r="J49" s="1744"/>
      <c r="K49" s="1744"/>
      <c r="L49" s="1744"/>
      <c r="M49" s="1744"/>
      <c r="N49" s="1744"/>
      <c r="O49" s="1744"/>
      <c r="P49" s="1744"/>
      <c r="Q49" s="1744"/>
      <c r="R49" s="1744"/>
      <c r="S49" s="1257"/>
      <c r="T49" s="1257"/>
      <c r="U49" s="1257"/>
      <c r="V49" s="1257"/>
    </row>
    <row r="50" spans="2:19" s="126" customFormat="1" ht="15" customHeight="1">
      <c r="B50" s="595" t="s">
        <v>11</v>
      </c>
      <c r="C50" s="595"/>
      <c r="D50" s="595"/>
      <c r="E50" s="595"/>
      <c r="F50" s="595"/>
      <c r="G50" s="594"/>
      <c r="H50" s="251"/>
      <c r="I50" s="589"/>
      <c r="K50" s="251"/>
      <c r="L50" s="548"/>
      <c r="M50" s="147"/>
      <c r="N50" s="251"/>
      <c r="O50" s="548"/>
      <c r="P50" s="548"/>
      <c r="Q50" s="374"/>
      <c r="R50" s="251"/>
      <c r="S50" s="548"/>
    </row>
    <row r="54" spans="1:19" ht="12" customHeight="1">
      <c r="A54" s="126"/>
      <c r="B54" s="730"/>
      <c r="C54" s="730"/>
      <c r="D54" s="730"/>
      <c r="E54" s="730"/>
      <c r="F54" s="730"/>
      <c r="G54" s="594"/>
      <c r="H54" s="251"/>
      <c r="I54" s="589"/>
      <c r="J54" s="126"/>
      <c r="K54" s="251"/>
      <c r="L54" s="548"/>
      <c r="M54" s="147"/>
      <c r="N54" s="251"/>
      <c r="O54" s="548"/>
      <c r="P54" s="548"/>
      <c r="Q54" s="374"/>
      <c r="R54" s="251"/>
      <c r="S54" s="548"/>
    </row>
    <row r="55" ht="12.75">
      <c r="H55" s="320"/>
    </row>
  </sheetData>
  <sheetProtection/>
  <mergeCells count="6">
    <mergeCell ref="B49:R49"/>
    <mergeCell ref="P7:P8"/>
    <mergeCell ref="A1:A2"/>
    <mergeCell ref="B4:S4"/>
    <mergeCell ref="B2:S2"/>
    <mergeCell ref="B3:S3"/>
  </mergeCells>
  <printOptions/>
  <pageMargins left="0.3937007874015748" right="0.3937007874015748" top="0.5905511811023623" bottom="0.3937007874015748" header="0.5118110236220472" footer="0.31496062992125984"/>
  <pageSetup horizontalDpi="600" verticalDpi="600" orientation="landscape" scale="85" r:id="rId1"/>
  <headerFooter alignWithMargins="0">
    <oddHeader xml:space="preserve">&amp;LOrganisme  ____________________________________
&amp;RCode géographique ________ </oddHeader>
  </headerFooter>
</worksheet>
</file>

<file path=xl/worksheets/sheet9.xml><?xml version="1.0" encoding="utf-8"?>
<worksheet xmlns="http://schemas.openxmlformats.org/spreadsheetml/2006/main" xmlns:r="http://schemas.openxmlformats.org/officeDocument/2006/relationships">
  <sheetPr codeName="Feuil84"/>
  <dimension ref="A1:W45"/>
  <sheetViews>
    <sheetView zoomScalePageLayoutView="0" workbookViewId="0" topLeftCell="C31">
      <selection activeCell="W28" sqref="W28"/>
    </sheetView>
  </sheetViews>
  <sheetFormatPr defaultColWidth="11.421875" defaultRowHeight="12.75"/>
  <cols>
    <col min="1" max="1" width="2.140625" style="1" customWidth="1"/>
    <col min="2" max="2" width="46.8515625" style="193" customWidth="1"/>
    <col min="3" max="3" width="2.28125" style="193" customWidth="1"/>
    <col min="4" max="4" width="1.28515625" style="193" customWidth="1"/>
    <col min="5" max="5" width="13.8515625" style="193" customWidth="1"/>
    <col min="6" max="8" width="1.28515625" style="193" customWidth="1"/>
    <col min="9" max="9" width="12.7109375" style="193" customWidth="1"/>
    <col min="10" max="12" width="1.1484375" style="193" customWidth="1"/>
    <col min="13" max="13" width="12.00390625" style="193" customWidth="1"/>
    <col min="14" max="15" width="1.28515625" style="193" customWidth="1"/>
    <col min="16" max="16" width="11.7109375" style="199" customWidth="1"/>
    <col min="17" max="17" width="1.28515625" style="672" customWidth="1"/>
    <col min="18" max="18" width="10.140625" style="193" customWidth="1"/>
    <col min="19" max="19" width="1.28515625" style="672" customWidth="1"/>
    <col min="20" max="20" width="11.57421875" style="199" customWidth="1"/>
    <col min="21" max="21" width="1.1484375" style="672" customWidth="1"/>
    <col min="22" max="16384" width="11.421875" style="1" customWidth="1"/>
  </cols>
  <sheetData>
    <row r="1" spans="1:21" ht="11.25" customHeight="1">
      <c r="A1" s="1722" t="s">
        <v>157</v>
      </c>
      <c r="Q1" s="143"/>
      <c r="S1" s="143"/>
      <c r="U1" s="143"/>
    </row>
    <row r="2" spans="1:21" ht="11.25" customHeight="1">
      <c r="A2" s="1722"/>
      <c r="Q2" s="143"/>
      <c r="S2" s="143"/>
      <c r="U2" s="143"/>
    </row>
    <row r="3" spans="1:21" ht="12" customHeight="1">
      <c r="A3" s="1726"/>
      <c r="B3" s="1723" t="s">
        <v>474</v>
      </c>
      <c r="C3" s="1723"/>
      <c r="D3" s="1723"/>
      <c r="E3" s="1723"/>
      <c r="F3" s="1723"/>
      <c r="G3" s="1723"/>
      <c r="H3" s="1723"/>
      <c r="I3" s="1723"/>
      <c r="J3" s="1723"/>
      <c r="K3" s="1723"/>
      <c r="L3" s="1723"/>
      <c r="M3" s="1723"/>
      <c r="N3" s="1723"/>
      <c r="O3" s="1723"/>
      <c r="P3" s="1723"/>
      <c r="Q3" s="1723"/>
      <c r="R3" s="1723"/>
      <c r="S3" s="1723"/>
      <c r="T3" s="1723"/>
      <c r="U3" s="1723"/>
    </row>
    <row r="4" spans="1:21" ht="12" customHeight="1">
      <c r="A4" s="1726"/>
      <c r="B4" s="1724" t="s">
        <v>1054</v>
      </c>
      <c r="C4" s="1724"/>
      <c r="D4" s="1724"/>
      <c r="E4" s="1724"/>
      <c r="F4" s="1724"/>
      <c r="G4" s="1724"/>
      <c r="H4" s="1724"/>
      <c r="I4" s="1724"/>
      <c r="J4" s="1724"/>
      <c r="K4" s="1724"/>
      <c r="L4" s="1724"/>
      <c r="M4" s="1724"/>
      <c r="N4" s="1724"/>
      <c r="O4" s="1724"/>
      <c r="P4" s="1724"/>
      <c r="Q4" s="1724"/>
      <c r="R4" s="1724"/>
      <c r="S4" s="1724"/>
      <c r="T4" s="1724"/>
      <c r="U4" s="1724"/>
    </row>
    <row r="5" spans="1:21" ht="12" customHeight="1">
      <c r="A5" s="54"/>
      <c r="B5" s="1724" t="s">
        <v>1047</v>
      </c>
      <c r="C5" s="1724"/>
      <c r="D5" s="1724"/>
      <c r="E5" s="1724"/>
      <c r="F5" s="1724"/>
      <c r="G5" s="1724"/>
      <c r="H5" s="1724"/>
      <c r="I5" s="1724"/>
      <c r="J5" s="1724"/>
      <c r="K5" s="1724"/>
      <c r="L5" s="1724"/>
      <c r="M5" s="1724"/>
      <c r="N5" s="1724"/>
      <c r="O5" s="1724"/>
      <c r="P5" s="1724"/>
      <c r="Q5" s="1724"/>
      <c r="R5" s="1724"/>
      <c r="S5" s="1724"/>
      <c r="T5" s="1724"/>
      <c r="U5" s="1724"/>
    </row>
    <row r="6" spans="1:21" ht="11.25" customHeight="1">
      <c r="A6" s="54"/>
      <c r="B6" s="319"/>
      <c r="C6" s="319"/>
      <c r="D6" s="319"/>
      <c r="E6" s="319"/>
      <c r="F6" s="319"/>
      <c r="G6" s="319"/>
      <c r="H6" s="319"/>
      <c r="I6" s="319"/>
      <c r="J6" s="319"/>
      <c r="K6" s="319"/>
      <c r="L6" s="319"/>
      <c r="M6" s="319"/>
      <c r="N6" s="319"/>
      <c r="O6" s="319"/>
      <c r="P6" s="319"/>
      <c r="Q6" s="548"/>
      <c r="R6" s="319"/>
      <c r="S6" s="548"/>
      <c r="T6" s="319"/>
      <c r="U6" s="548"/>
    </row>
    <row r="7" spans="1:21" s="143" customFormat="1" ht="12" customHeight="1">
      <c r="A7" s="147"/>
      <c r="B7" s="147"/>
      <c r="C7" s="147"/>
      <c r="D7" s="642"/>
      <c r="E7" s="549" t="s">
        <v>468</v>
      </c>
      <c r="F7" s="642"/>
      <c r="G7" s="147"/>
      <c r="H7" s="642"/>
      <c r="I7" s="549" t="s">
        <v>809</v>
      </c>
      <c r="J7" s="642"/>
      <c r="K7" s="147"/>
      <c r="L7" s="642"/>
      <c r="M7" s="1717" t="s">
        <v>467</v>
      </c>
      <c r="N7" s="1717"/>
      <c r="O7" s="1717"/>
      <c r="P7" s="1717"/>
      <c r="Q7" s="1717"/>
      <c r="R7" s="1717"/>
      <c r="S7" s="1717"/>
      <c r="T7" s="1717"/>
      <c r="U7" s="642"/>
    </row>
    <row r="8" spans="1:21" s="143" customFormat="1" ht="12" customHeight="1">
      <c r="A8" s="147"/>
      <c r="B8" s="147"/>
      <c r="C8" s="147"/>
      <c r="D8" s="147"/>
      <c r="E8" s="548" t="s">
        <v>44</v>
      </c>
      <c r="F8" s="147"/>
      <c r="G8" s="147"/>
      <c r="H8" s="147"/>
      <c r="I8" s="548" t="s">
        <v>44</v>
      </c>
      <c r="J8" s="147"/>
      <c r="K8" s="147"/>
      <c r="L8" s="147"/>
      <c r="M8" s="548" t="s">
        <v>44</v>
      </c>
      <c r="N8" s="147"/>
      <c r="O8" s="147"/>
      <c r="P8" s="548" t="s">
        <v>458</v>
      </c>
      <c r="Q8" s="548"/>
      <c r="R8" s="1720" t="s">
        <v>866</v>
      </c>
      <c r="S8" s="147"/>
      <c r="T8" s="588" t="s">
        <v>46</v>
      </c>
      <c r="U8" s="675"/>
    </row>
    <row r="9" spans="2:21" s="143" customFormat="1" ht="15" customHeight="1" thickBot="1">
      <c r="B9" s="590"/>
      <c r="C9" s="590"/>
      <c r="D9" s="590"/>
      <c r="E9" s="591" t="s">
        <v>47</v>
      </c>
      <c r="F9" s="590"/>
      <c r="G9" s="590"/>
      <c r="H9" s="590"/>
      <c r="I9" s="591" t="s">
        <v>47</v>
      </c>
      <c r="J9" s="590"/>
      <c r="K9" s="590"/>
      <c r="L9" s="368"/>
      <c r="M9" s="591" t="s">
        <v>47</v>
      </c>
      <c r="N9" s="591"/>
      <c r="O9" s="592"/>
      <c r="P9" s="591" t="s">
        <v>48</v>
      </c>
      <c r="Q9" s="591"/>
      <c r="R9" s="1725"/>
      <c r="S9" s="1288"/>
      <c r="T9" s="643" t="s">
        <v>1393</v>
      </c>
      <c r="U9" s="591"/>
    </row>
    <row r="10" spans="1:21" ht="14.25" customHeight="1">
      <c r="A10" s="61"/>
      <c r="B10" s="681" t="s">
        <v>845</v>
      </c>
      <c r="C10" s="285">
        <v>1</v>
      </c>
      <c r="D10" s="681"/>
      <c r="E10" s="542">
        <f>'S8  Ex. fonct. par org.'!E10</f>
        <v>1262398</v>
      </c>
      <c r="F10" s="681"/>
      <c r="G10" s="681"/>
      <c r="H10" s="761"/>
      <c r="I10" s="542">
        <f>'S8  Ex. fonct. par org.'!H10</f>
        <v>0</v>
      </c>
      <c r="J10" s="761"/>
      <c r="K10" s="761"/>
      <c r="L10" s="761"/>
      <c r="M10" s="542">
        <f>'S8  Ex. fonct. par org.'!K10</f>
        <v>300707</v>
      </c>
      <c r="N10" s="761"/>
      <c r="O10" s="761"/>
      <c r="P10" s="542">
        <f>'S8  Ex. fonct. par org.'!N10</f>
        <v>0</v>
      </c>
      <c r="Q10" s="549"/>
      <c r="R10" s="660"/>
      <c r="S10" s="549"/>
      <c r="T10" s="542">
        <f>'S8  Ex. fonct. par org.'!R10</f>
        <v>300707</v>
      </c>
      <c r="U10" s="549"/>
    </row>
    <row r="11" spans="1:21" ht="6.75" customHeight="1">
      <c r="A11" s="61"/>
      <c r="B11" s="62"/>
      <c r="C11" s="196"/>
      <c r="D11" s="62"/>
      <c r="E11" s="117"/>
      <c r="F11" s="62"/>
      <c r="G11" s="62"/>
      <c r="H11" s="62"/>
      <c r="I11" s="117"/>
      <c r="J11" s="62"/>
      <c r="K11" s="62"/>
      <c r="L11" s="130"/>
      <c r="M11" s="117"/>
      <c r="N11" s="1276"/>
      <c r="O11" s="72"/>
      <c r="P11" s="117"/>
      <c r="Q11" s="1293"/>
      <c r="R11" s="1517"/>
      <c r="S11" s="1295"/>
      <c r="T11" s="117"/>
      <c r="U11" s="1293"/>
    </row>
    <row r="12" spans="1:21" ht="13.5" customHeight="1">
      <c r="A12" s="61"/>
      <c r="B12" s="7" t="s">
        <v>657</v>
      </c>
      <c r="C12" s="196"/>
      <c r="D12" s="7"/>
      <c r="E12" s="251"/>
      <c r="F12" s="7"/>
      <c r="G12" s="7"/>
      <c r="H12" s="7"/>
      <c r="I12" s="251"/>
      <c r="J12" s="7"/>
      <c r="K12" s="7"/>
      <c r="L12" s="130"/>
      <c r="M12" s="251"/>
      <c r="N12" s="1276"/>
      <c r="O12" s="72"/>
      <c r="P12" s="251"/>
      <c r="Q12" s="1293"/>
      <c r="R12" s="1517"/>
      <c r="S12" s="1295"/>
      <c r="T12" s="251"/>
      <c r="U12" s="1293"/>
    </row>
    <row r="13" spans="1:21" ht="10.5" customHeight="1">
      <c r="A13" s="61"/>
      <c r="B13" s="682" t="s">
        <v>240</v>
      </c>
      <c r="C13" s="196"/>
      <c r="D13" s="682"/>
      <c r="E13" s="117"/>
      <c r="F13" s="682"/>
      <c r="G13" s="682"/>
      <c r="H13" s="62"/>
      <c r="I13" s="117"/>
      <c r="J13" s="62"/>
      <c r="K13" s="62"/>
      <c r="L13" s="130"/>
      <c r="M13" s="117"/>
      <c r="N13" s="1276"/>
      <c r="O13" s="72"/>
      <c r="P13" s="117"/>
      <c r="Q13" s="1293"/>
      <c r="R13" s="1517"/>
      <c r="S13" s="1295"/>
      <c r="T13" s="117"/>
      <c r="U13" s="1293"/>
    </row>
    <row r="14" spans="1:21" ht="14.25" customHeight="1">
      <c r="A14" s="509"/>
      <c r="B14" s="7" t="s">
        <v>241</v>
      </c>
      <c r="C14" s="196"/>
      <c r="D14" s="7"/>
      <c r="E14" s="251"/>
      <c r="F14" s="7"/>
      <c r="G14" s="7"/>
      <c r="H14" s="7"/>
      <c r="I14" s="251"/>
      <c r="J14" s="7"/>
      <c r="K14" s="7"/>
      <c r="L14" s="661"/>
      <c r="M14" s="251"/>
      <c r="N14" s="1276"/>
      <c r="O14" s="661"/>
      <c r="P14" s="251"/>
      <c r="Q14" s="1298"/>
      <c r="R14" s="1518"/>
      <c r="S14" s="1291"/>
      <c r="T14" s="251"/>
      <c r="U14" s="1293"/>
    </row>
    <row r="15" spans="1:21" ht="12" customHeight="1">
      <c r="A15" s="509"/>
      <c r="B15" s="62" t="s">
        <v>252</v>
      </c>
      <c r="C15" s="196"/>
      <c r="D15" s="62"/>
      <c r="E15" s="117"/>
      <c r="F15" s="62"/>
      <c r="G15" s="62"/>
      <c r="H15" s="62"/>
      <c r="I15" s="117"/>
      <c r="J15" s="62"/>
      <c r="K15" s="62"/>
      <c r="L15" s="661"/>
      <c r="M15" s="117"/>
      <c r="N15" s="1276"/>
      <c r="O15" s="661"/>
      <c r="P15" s="117"/>
      <c r="Q15" s="1298"/>
      <c r="R15" s="1518"/>
      <c r="S15" s="1291"/>
      <c r="T15" s="117"/>
      <c r="U15" s="1293"/>
    </row>
    <row r="16" spans="1:21" ht="12" customHeight="1">
      <c r="A16" s="509"/>
      <c r="B16" s="62" t="s">
        <v>913</v>
      </c>
      <c r="C16" s="196">
        <f>C10+1</f>
        <v>2</v>
      </c>
      <c r="D16" s="62" t="s">
        <v>666</v>
      </c>
      <c r="E16" s="117">
        <v>66971</v>
      </c>
      <c r="F16" s="62" t="s">
        <v>667</v>
      </c>
      <c r="G16" s="62"/>
      <c r="H16" s="62" t="s">
        <v>666</v>
      </c>
      <c r="I16" s="117">
        <v>68660</v>
      </c>
      <c r="J16" s="62" t="s">
        <v>667</v>
      </c>
      <c r="K16" s="62"/>
      <c r="L16" s="661" t="s">
        <v>666</v>
      </c>
      <c r="M16" s="117">
        <v>20058</v>
      </c>
      <c r="N16" s="1276" t="s">
        <v>667</v>
      </c>
      <c r="O16" s="405" t="s">
        <v>666</v>
      </c>
      <c r="P16" s="117"/>
      <c r="Q16" s="1293" t="s">
        <v>667</v>
      </c>
      <c r="R16" s="62"/>
      <c r="S16" s="1296" t="s">
        <v>666</v>
      </c>
      <c r="T16" s="117">
        <f aca="true" t="shared" si="0" ref="T16:T23">M16+P16</f>
        <v>20058</v>
      </c>
      <c r="U16" s="1293" t="s">
        <v>667</v>
      </c>
    </row>
    <row r="17" spans="1:21" ht="12" customHeight="1">
      <c r="A17" s="509"/>
      <c r="B17" s="62" t="s">
        <v>788</v>
      </c>
      <c r="C17" s="196">
        <f aca="true" t="shared" si="1" ref="C17:C24">C16+1</f>
        <v>3</v>
      </c>
      <c r="D17" s="62" t="s">
        <v>666</v>
      </c>
      <c r="E17" s="117">
        <v>30137</v>
      </c>
      <c r="F17" s="62" t="s">
        <v>667</v>
      </c>
      <c r="G17" s="62"/>
      <c r="H17" s="62" t="s">
        <v>666</v>
      </c>
      <c r="I17" s="117">
        <v>4000</v>
      </c>
      <c r="J17" s="62" t="s">
        <v>667</v>
      </c>
      <c r="K17" s="62"/>
      <c r="L17" s="661" t="s">
        <v>666</v>
      </c>
      <c r="M17" s="117">
        <v>5772</v>
      </c>
      <c r="N17" s="1276" t="s">
        <v>667</v>
      </c>
      <c r="O17" s="405" t="s">
        <v>666</v>
      </c>
      <c r="P17" s="117"/>
      <c r="Q17" s="1293" t="s">
        <v>667</v>
      </c>
      <c r="R17" s="62"/>
      <c r="S17" s="1296" t="s">
        <v>666</v>
      </c>
      <c r="T17" s="117">
        <f t="shared" si="0"/>
        <v>5772</v>
      </c>
      <c r="U17" s="1293" t="s">
        <v>667</v>
      </c>
    </row>
    <row r="18" spans="1:21" ht="12" customHeight="1">
      <c r="A18" s="509"/>
      <c r="B18" s="62" t="s">
        <v>789</v>
      </c>
      <c r="C18" s="196">
        <f t="shared" si="1"/>
        <v>4</v>
      </c>
      <c r="D18" s="62" t="s">
        <v>666</v>
      </c>
      <c r="E18" s="117">
        <v>2112</v>
      </c>
      <c r="F18" s="62" t="s">
        <v>667</v>
      </c>
      <c r="G18" s="62"/>
      <c r="H18" s="62" t="s">
        <v>666</v>
      </c>
      <c r="I18" s="117"/>
      <c r="J18" s="62" t="s">
        <v>667</v>
      </c>
      <c r="K18" s="62"/>
      <c r="L18" s="661" t="s">
        <v>666</v>
      </c>
      <c r="M18" s="117"/>
      <c r="N18" s="1276" t="s">
        <v>667</v>
      </c>
      <c r="O18" s="405" t="s">
        <v>666</v>
      </c>
      <c r="P18" s="117"/>
      <c r="Q18" s="1293" t="s">
        <v>667</v>
      </c>
      <c r="R18" s="62"/>
      <c r="S18" s="1296" t="s">
        <v>666</v>
      </c>
      <c r="T18" s="117">
        <f t="shared" si="0"/>
        <v>0</v>
      </c>
      <c r="U18" s="1293" t="s">
        <v>667</v>
      </c>
    </row>
    <row r="19" spans="1:21" ht="12" customHeight="1">
      <c r="A19" s="509"/>
      <c r="B19" s="62" t="s">
        <v>790</v>
      </c>
      <c r="C19" s="196">
        <f t="shared" si="1"/>
        <v>5</v>
      </c>
      <c r="D19" s="62" t="s">
        <v>666</v>
      </c>
      <c r="E19" s="117">
        <v>682621</v>
      </c>
      <c r="F19" s="62" t="s">
        <v>667</v>
      </c>
      <c r="G19" s="62"/>
      <c r="H19" s="62" t="s">
        <v>666</v>
      </c>
      <c r="I19" s="117">
        <v>5000</v>
      </c>
      <c r="J19" s="62" t="s">
        <v>667</v>
      </c>
      <c r="K19" s="62"/>
      <c r="L19" s="661" t="s">
        <v>666</v>
      </c>
      <c r="M19" s="117">
        <v>998420</v>
      </c>
      <c r="N19" s="1276" t="s">
        <v>667</v>
      </c>
      <c r="O19" s="405" t="s">
        <v>666</v>
      </c>
      <c r="P19" s="117"/>
      <c r="Q19" s="1293" t="s">
        <v>667</v>
      </c>
      <c r="R19" s="62"/>
      <c r="S19" s="1296" t="s">
        <v>666</v>
      </c>
      <c r="T19" s="117">
        <f t="shared" si="0"/>
        <v>998420</v>
      </c>
      <c r="U19" s="1293" t="s">
        <v>667</v>
      </c>
    </row>
    <row r="20" spans="1:21" ht="12" customHeight="1">
      <c r="A20" s="509"/>
      <c r="B20" s="62" t="s">
        <v>791</v>
      </c>
      <c r="C20" s="196">
        <f t="shared" si="1"/>
        <v>6</v>
      </c>
      <c r="D20" s="62" t="s">
        <v>666</v>
      </c>
      <c r="E20" s="117"/>
      <c r="F20" s="62" t="s">
        <v>667</v>
      </c>
      <c r="G20" s="62"/>
      <c r="H20" s="62" t="s">
        <v>666</v>
      </c>
      <c r="I20" s="117"/>
      <c r="J20" s="62" t="s">
        <v>667</v>
      </c>
      <c r="K20" s="62"/>
      <c r="L20" s="661" t="s">
        <v>666</v>
      </c>
      <c r="M20" s="117"/>
      <c r="N20" s="1276" t="s">
        <v>667</v>
      </c>
      <c r="O20" s="405" t="s">
        <v>666</v>
      </c>
      <c r="P20" s="117"/>
      <c r="Q20" s="1293" t="s">
        <v>667</v>
      </c>
      <c r="R20" s="62"/>
      <c r="S20" s="1296" t="s">
        <v>666</v>
      </c>
      <c r="T20" s="117">
        <f t="shared" si="0"/>
        <v>0</v>
      </c>
      <c r="U20" s="1293" t="s">
        <v>667</v>
      </c>
    </row>
    <row r="21" spans="1:21" ht="12" customHeight="1">
      <c r="A21" s="509"/>
      <c r="B21" s="62" t="s">
        <v>1112</v>
      </c>
      <c r="C21" s="196">
        <f t="shared" si="1"/>
        <v>7</v>
      </c>
      <c r="D21" s="62" t="s">
        <v>666</v>
      </c>
      <c r="E21" s="117">
        <v>10589</v>
      </c>
      <c r="F21" s="62" t="s">
        <v>667</v>
      </c>
      <c r="G21" s="62"/>
      <c r="H21" s="62" t="s">
        <v>666</v>
      </c>
      <c r="I21" s="117">
        <v>7527</v>
      </c>
      <c r="J21" s="62" t="s">
        <v>667</v>
      </c>
      <c r="K21" s="62"/>
      <c r="L21" s="661" t="s">
        <v>666</v>
      </c>
      <c r="M21" s="117">
        <v>12941</v>
      </c>
      <c r="N21" s="1276" t="s">
        <v>667</v>
      </c>
      <c r="O21" s="405" t="s">
        <v>666</v>
      </c>
      <c r="P21" s="117">
        <v>3790</v>
      </c>
      <c r="Q21" s="1293" t="s">
        <v>667</v>
      </c>
      <c r="R21" s="62"/>
      <c r="S21" s="1296" t="s">
        <v>666</v>
      </c>
      <c r="T21" s="117">
        <f t="shared" si="0"/>
        <v>16731</v>
      </c>
      <c r="U21" s="1293" t="s">
        <v>667</v>
      </c>
    </row>
    <row r="22" spans="1:21" ht="12" customHeight="1">
      <c r="A22" s="509"/>
      <c r="B22" s="62" t="s">
        <v>792</v>
      </c>
      <c r="C22" s="196">
        <f t="shared" si="1"/>
        <v>8</v>
      </c>
      <c r="D22" s="62" t="s">
        <v>666</v>
      </c>
      <c r="E22" s="117">
        <v>12968</v>
      </c>
      <c r="F22" s="62" t="s">
        <v>667</v>
      </c>
      <c r="G22" s="62"/>
      <c r="H22" s="62" t="s">
        <v>666</v>
      </c>
      <c r="I22" s="117"/>
      <c r="J22" s="62" t="s">
        <v>667</v>
      </c>
      <c r="K22" s="62"/>
      <c r="L22" s="661" t="s">
        <v>666</v>
      </c>
      <c r="M22" s="117"/>
      <c r="N22" s="1276" t="s">
        <v>667</v>
      </c>
      <c r="O22" s="405" t="s">
        <v>666</v>
      </c>
      <c r="P22" s="117"/>
      <c r="Q22" s="1293" t="s">
        <v>667</v>
      </c>
      <c r="R22" s="62"/>
      <c r="S22" s="1296" t="s">
        <v>666</v>
      </c>
      <c r="T22" s="117">
        <f t="shared" si="0"/>
        <v>0</v>
      </c>
      <c r="U22" s="1293" t="s">
        <v>667</v>
      </c>
    </row>
    <row r="23" spans="1:21" ht="12" customHeight="1">
      <c r="A23" s="509"/>
      <c r="B23" s="62" t="s">
        <v>535</v>
      </c>
      <c r="C23" s="196">
        <f t="shared" si="1"/>
        <v>9</v>
      </c>
      <c r="D23" s="62" t="s">
        <v>666</v>
      </c>
      <c r="E23" s="117"/>
      <c r="F23" s="62" t="s">
        <v>667</v>
      </c>
      <c r="G23" s="62"/>
      <c r="H23" s="62" t="s">
        <v>666</v>
      </c>
      <c r="I23" s="117"/>
      <c r="J23" s="62" t="s">
        <v>667</v>
      </c>
      <c r="K23" s="62"/>
      <c r="L23" s="661" t="s">
        <v>666</v>
      </c>
      <c r="M23" s="117"/>
      <c r="N23" s="1276" t="s">
        <v>667</v>
      </c>
      <c r="O23" s="405" t="s">
        <v>666</v>
      </c>
      <c r="P23" s="117"/>
      <c r="Q23" s="1293" t="s">
        <v>667</v>
      </c>
      <c r="R23" s="250"/>
      <c r="S23" s="1296" t="s">
        <v>666</v>
      </c>
      <c r="T23" s="117">
        <f t="shared" si="0"/>
        <v>0</v>
      </c>
      <c r="U23" s="1293" t="s">
        <v>667</v>
      </c>
    </row>
    <row r="24" spans="1:21" ht="12" customHeight="1">
      <c r="A24" s="509"/>
      <c r="B24" s="683"/>
      <c r="C24" s="197">
        <f t="shared" si="1"/>
        <v>10</v>
      </c>
      <c r="D24" s="683" t="s">
        <v>666</v>
      </c>
      <c r="E24" s="245">
        <f>SUM(E16:E23)</f>
        <v>805398</v>
      </c>
      <c r="F24" s="683" t="s">
        <v>667</v>
      </c>
      <c r="G24" s="683"/>
      <c r="H24" s="683" t="s">
        <v>666</v>
      </c>
      <c r="I24" s="245">
        <f>SUM(I16:I23)</f>
        <v>85187</v>
      </c>
      <c r="J24" s="683" t="s">
        <v>667</v>
      </c>
      <c r="K24" s="683"/>
      <c r="L24" s="1309" t="s">
        <v>666</v>
      </c>
      <c r="M24" s="245">
        <f>SUM(M16:M23)</f>
        <v>1037191</v>
      </c>
      <c r="N24" s="1310" t="s">
        <v>667</v>
      </c>
      <c r="O24" s="309" t="s">
        <v>666</v>
      </c>
      <c r="P24" s="245">
        <f>SUM(P16:P23)</f>
        <v>3790</v>
      </c>
      <c r="Q24" s="1303" t="s">
        <v>667</v>
      </c>
      <c r="R24" s="683"/>
      <c r="S24" s="1305" t="s">
        <v>666</v>
      </c>
      <c r="T24" s="245">
        <f>SUM(T16:T23)</f>
        <v>1040981</v>
      </c>
      <c r="U24" s="1303" t="s">
        <v>667</v>
      </c>
    </row>
    <row r="25" spans="1:21" ht="13.5" customHeight="1">
      <c r="A25" s="1148"/>
      <c r="B25" s="50" t="s">
        <v>1058</v>
      </c>
      <c r="C25" s="196"/>
      <c r="D25" s="50"/>
      <c r="E25" s="251"/>
      <c r="F25" s="50"/>
      <c r="G25" s="50"/>
      <c r="H25" s="50"/>
      <c r="I25" s="251"/>
      <c r="J25" s="50"/>
      <c r="K25" s="50"/>
      <c r="L25" s="130"/>
      <c r="M25" s="251"/>
      <c r="N25" s="1276"/>
      <c r="O25" s="72"/>
      <c r="P25" s="251"/>
      <c r="Q25" s="1313"/>
      <c r="R25" s="1519"/>
      <c r="S25" s="1318"/>
      <c r="T25" s="251"/>
      <c r="U25" s="622"/>
    </row>
    <row r="26" spans="1:21" ht="12" customHeight="1">
      <c r="A26" s="310"/>
      <c r="B26" s="52" t="s">
        <v>252</v>
      </c>
      <c r="C26" s="201">
        <f>C24+1</f>
        <v>11</v>
      </c>
      <c r="D26" s="52" t="s">
        <v>666</v>
      </c>
      <c r="E26" s="116"/>
      <c r="F26" s="52" t="s">
        <v>667</v>
      </c>
      <c r="G26" s="52"/>
      <c r="H26" s="52" t="s">
        <v>666</v>
      </c>
      <c r="I26" s="116"/>
      <c r="J26" s="52" t="s">
        <v>667</v>
      </c>
      <c r="K26" s="52"/>
      <c r="L26" s="305" t="s">
        <v>666</v>
      </c>
      <c r="M26" s="116"/>
      <c r="N26" s="1255" t="s">
        <v>667</v>
      </c>
      <c r="O26" s="406" t="s">
        <v>666</v>
      </c>
      <c r="P26" s="116"/>
      <c r="Q26" s="1314" t="s">
        <v>667</v>
      </c>
      <c r="R26" s="250"/>
      <c r="S26" s="1319" t="s">
        <v>666</v>
      </c>
      <c r="T26" s="116">
        <f>M26+P26</f>
        <v>0</v>
      </c>
      <c r="U26" s="1323" t="s">
        <v>667</v>
      </c>
    </row>
    <row r="27" spans="1:21" ht="13.5" customHeight="1">
      <c r="A27" s="1148"/>
      <c r="B27" s="50" t="s">
        <v>459</v>
      </c>
      <c r="C27" s="196"/>
      <c r="D27" s="50"/>
      <c r="E27" s="251"/>
      <c r="F27" s="50"/>
      <c r="G27" s="50"/>
      <c r="H27" s="50"/>
      <c r="I27" s="251"/>
      <c r="J27" s="50"/>
      <c r="K27" s="50"/>
      <c r="L27" s="130"/>
      <c r="M27" s="251"/>
      <c r="N27" s="1311"/>
      <c r="O27" s="537"/>
      <c r="P27" s="251"/>
      <c r="Q27" s="1313"/>
      <c r="R27" s="1519"/>
      <c r="S27" s="1318"/>
      <c r="T27" s="251"/>
      <c r="U27" s="622"/>
    </row>
    <row r="28" spans="1:21" ht="12" customHeight="1">
      <c r="A28" s="1148"/>
      <c r="B28" s="50" t="s">
        <v>460</v>
      </c>
      <c r="C28" s="196"/>
      <c r="D28" s="50"/>
      <c r="E28" s="251"/>
      <c r="F28" s="50"/>
      <c r="G28" s="50"/>
      <c r="H28" s="50"/>
      <c r="I28" s="251"/>
      <c r="J28" s="50"/>
      <c r="K28" s="50"/>
      <c r="L28" s="130"/>
      <c r="M28" s="251"/>
      <c r="N28" s="1311"/>
      <c r="O28" s="537"/>
      <c r="P28" s="251"/>
      <c r="Q28" s="1313"/>
      <c r="R28" s="1519"/>
      <c r="S28" s="1318"/>
      <c r="T28" s="251"/>
      <c r="U28" s="622"/>
    </row>
    <row r="29" spans="1:21" ht="12" customHeight="1">
      <c r="A29" s="310"/>
      <c r="B29" s="50" t="s">
        <v>461</v>
      </c>
      <c r="C29" s="196"/>
      <c r="D29" s="50"/>
      <c r="E29" s="251"/>
      <c r="F29" s="50"/>
      <c r="G29" s="50"/>
      <c r="H29" s="50"/>
      <c r="I29" s="251"/>
      <c r="J29" s="50"/>
      <c r="K29" s="50"/>
      <c r="L29" s="130"/>
      <c r="M29" s="251"/>
      <c r="N29" s="1311"/>
      <c r="O29" s="537"/>
      <c r="P29" s="251"/>
      <c r="Q29" s="1313"/>
      <c r="R29" s="1519"/>
      <c r="S29" s="1318"/>
      <c r="T29" s="251"/>
      <c r="U29" s="622"/>
    </row>
    <row r="30" spans="1:21" ht="12" customHeight="1">
      <c r="A30" s="310"/>
      <c r="B30" s="52" t="s">
        <v>536</v>
      </c>
      <c r="C30" s="201">
        <f>C26+1</f>
        <v>12</v>
      </c>
      <c r="D30" s="52"/>
      <c r="E30" s="116"/>
      <c r="F30" s="52"/>
      <c r="G30" s="52"/>
      <c r="H30" s="52"/>
      <c r="I30" s="116"/>
      <c r="J30" s="52"/>
      <c r="K30" s="52"/>
      <c r="L30" s="305"/>
      <c r="M30" s="116"/>
      <c r="N30" s="95"/>
      <c r="O30" s="534"/>
      <c r="P30" s="116">
        <v>-240000</v>
      </c>
      <c r="Q30" s="1314"/>
      <c r="R30" s="1520"/>
      <c r="S30" s="1319"/>
      <c r="T30" s="116">
        <f>M30+P30</f>
        <v>-240000</v>
      </c>
      <c r="U30" s="1323"/>
    </row>
    <row r="31" spans="1:21" ht="13.5" customHeight="1">
      <c r="A31" s="310"/>
      <c r="B31" s="4" t="s">
        <v>462</v>
      </c>
      <c r="C31" s="196"/>
      <c r="D31" s="4"/>
      <c r="E31" s="1308"/>
      <c r="F31" s="4"/>
      <c r="G31" s="4"/>
      <c r="H31" s="4"/>
      <c r="I31" s="1308"/>
      <c r="J31" s="4"/>
      <c r="K31" s="4"/>
      <c r="L31" s="661"/>
      <c r="M31" s="1308"/>
      <c r="N31" s="1277"/>
      <c r="O31" s="405"/>
      <c r="P31" s="1308"/>
      <c r="Q31" s="1315"/>
      <c r="R31" s="1521"/>
      <c r="S31" s="1320"/>
      <c r="T31" s="1308"/>
      <c r="U31" s="614"/>
    </row>
    <row r="32" spans="1:21" ht="12" customHeight="1">
      <c r="A32" s="310"/>
      <c r="B32" s="52" t="s">
        <v>537</v>
      </c>
      <c r="C32" s="201">
        <f>C30+1</f>
        <v>13</v>
      </c>
      <c r="D32" s="52"/>
      <c r="E32" s="116">
        <v>3343869</v>
      </c>
      <c r="F32" s="52"/>
      <c r="G32" s="52"/>
      <c r="H32" s="52"/>
      <c r="I32" s="116"/>
      <c r="J32" s="52"/>
      <c r="K32" s="52"/>
      <c r="L32" s="305"/>
      <c r="M32" s="116">
        <v>825417</v>
      </c>
      <c r="N32" s="1255"/>
      <c r="O32" s="406"/>
      <c r="P32" s="116">
        <v>40000</v>
      </c>
      <c r="Q32" s="1314"/>
      <c r="R32" s="1520"/>
      <c r="S32" s="1319"/>
      <c r="T32" s="116">
        <f>M32+P32</f>
        <v>865417</v>
      </c>
      <c r="U32" s="1324"/>
    </row>
    <row r="33" spans="1:21" ht="15" customHeight="1">
      <c r="A33" s="310"/>
      <c r="B33" s="50" t="s">
        <v>244</v>
      </c>
      <c r="C33" s="196"/>
      <c r="D33" s="50"/>
      <c r="E33" s="251"/>
      <c r="F33" s="50"/>
      <c r="G33" s="50"/>
      <c r="H33" s="50"/>
      <c r="I33" s="251"/>
      <c r="J33" s="50"/>
      <c r="K33" s="50"/>
      <c r="L33" s="130"/>
      <c r="M33" s="251"/>
      <c r="N33" s="1276"/>
      <c r="O33" s="72"/>
      <c r="P33" s="251"/>
      <c r="Q33" s="1313"/>
      <c r="R33" s="1519"/>
      <c r="S33" s="1318"/>
      <c r="T33" s="251"/>
      <c r="U33" s="622"/>
    </row>
    <row r="34" spans="1:21" ht="12" customHeight="1">
      <c r="A34" s="310"/>
      <c r="B34" s="28" t="s">
        <v>538</v>
      </c>
      <c r="C34" s="196">
        <f>C32+1</f>
        <v>14</v>
      </c>
      <c r="D34" s="28"/>
      <c r="E34" s="117">
        <v>85175</v>
      </c>
      <c r="F34" s="28"/>
      <c r="G34" s="28"/>
      <c r="H34" s="28"/>
      <c r="I34" s="117">
        <v>85187</v>
      </c>
      <c r="J34" s="28"/>
      <c r="K34" s="28"/>
      <c r="L34" s="130"/>
      <c r="M34" s="117">
        <v>61774</v>
      </c>
      <c r="N34" s="1276"/>
      <c r="O34" s="72"/>
      <c r="P34" s="117">
        <v>3790</v>
      </c>
      <c r="Q34" s="1313"/>
      <c r="R34" s="1519"/>
      <c r="S34" s="1318"/>
      <c r="T34" s="117">
        <f>M34+P34</f>
        <v>65564</v>
      </c>
      <c r="U34" s="622"/>
    </row>
    <row r="35" spans="1:21" ht="12" customHeight="1">
      <c r="A35" s="310"/>
      <c r="B35" s="28" t="s">
        <v>539</v>
      </c>
      <c r="C35" s="196"/>
      <c r="D35" s="28"/>
      <c r="E35" s="117"/>
      <c r="F35" s="28"/>
      <c r="G35" s="28"/>
      <c r="H35" s="28"/>
      <c r="I35" s="117"/>
      <c r="J35" s="28"/>
      <c r="K35" s="28"/>
      <c r="L35" s="130"/>
      <c r="M35" s="117"/>
      <c r="N35" s="1276"/>
      <c r="O35" s="72"/>
      <c r="P35" s="117"/>
      <c r="Q35" s="1313"/>
      <c r="R35" s="1519"/>
      <c r="S35" s="1318"/>
      <c r="T35" s="117"/>
      <c r="U35" s="622"/>
    </row>
    <row r="36" spans="1:21" ht="12" customHeight="1">
      <c r="A36" s="310"/>
      <c r="B36" s="28" t="s">
        <v>540</v>
      </c>
      <c r="C36" s="196">
        <f>C34+1</f>
        <v>15</v>
      </c>
      <c r="D36" s="28"/>
      <c r="E36" s="117">
        <v>32372</v>
      </c>
      <c r="F36" s="28"/>
      <c r="G36" s="28"/>
      <c r="H36" s="28"/>
      <c r="I36" s="117"/>
      <c r="J36" s="28"/>
      <c r="K36" s="28"/>
      <c r="L36" s="130"/>
      <c r="M36" s="117"/>
      <c r="N36" s="1276"/>
      <c r="O36" s="72"/>
      <c r="P36" s="117"/>
      <c r="Q36" s="1313"/>
      <c r="R36" s="1519"/>
      <c r="S36" s="1318"/>
      <c r="T36" s="117">
        <f>M36+P36</f>
        <v>0</v>
      </c>
      <c r="U36" s="622"/>
    </row>
    <row r="37" spans="1:21" ht="12" customHeight="1">
      <c r="A37" s="310"/>
      <c r="B37" s="28" t="s">
        <v>463</v>
      </c>
      <c r="C37" s="196"/>
      <c r="D37" s="28"/>
      <c r="E37" s="117"/>
      <c r="F37" s="28"/>
      <c r="G37" s="28"/>
      <c r="H37" s="28"/>
      <c r="I37" s="117"/>
      <c r="J37" s="28"/>
      <c r="K37" s="28"/>
      <c r="L37" s="130"/>
      <c r="M37" s="117"/>
      <c r="N37" s="1276"/>
      <c r="O37" s="72"/>
      <c r="P37" s="117"/>
      <c r="Q37" s="1313"/>
      <c r="R37" s="1519"/>
      <c r="S37" s="1318"/>
      <c r="T37" s="117"/>
      <c r="U37" s="622"/>
    </row>
    <row r="38" spans="1:21" ht="12" customHeight="1">
      <c r="A38" s="310"/>
      <c r="B38" s="28" t="s">
        <v>464</v>
      </c>
      <c r="C38" s="196">
        <f>C36+1</f>
        <v>16</v>
      </c>
      <c r="D38" s="28"/>
      <c r="E38" s="117">
        <v>38296</v>
      </c>
      <c r="F38" s="28"/>
      <c r="G38" s="28"/>
      <c r="H38" s="28"/>
      <c r="I38" s="117"/>
      <c r="J38" s="28"/>
      <c r="K38" s="28"/>
      <c r="L38" s="130"/>
      <c r="M38" s="117">
        <v>150000</v>
      </c>
      <c r="N38" s="1276"/>
      <c r="O38" s="72"/>
      <c r="P38" s="117">
        <v>200000</v>
      </c>
      <c r="Q38" s="1313"/>
      <c r="R38" s="1519"/>
      <c r="S38" s="1318"/>
      <c r="T38" s="117">
        <f>M38+P38</f>
        <v>350000</v>
      </c>
      <c r="U38" s="622"/>
    </row>
    <row r="39" spans="1:21" ht="12" customHeight="1">
      <c r="A39" s="310"/>
      <c r="B39" s="31"/>
      <c r="C39" s="197">
        <f>C38+1</f>
        <v>17</v>
      </c>
      <c r="D39" s="31"/>
      <c r="E39" s="245">
        <f>SUM(E34:E38)</f>
        <v>155843</v>
      </c>
      <c r="F39" s="31"/>
      <c r="G39" s="31"/>
      <c r="H39" s="31"/>
      <c r="I39" s="245">
        <f>SUM(I34:I38)</f>
        <v>85187</v>
      </c>
      <c r="J39" s="31"/>
      <c r="K39" s="31"/>
      <c r="L39" s="1309"/>
      <c r="M39" s="245">
        <f>SUM(M34:M38)</f>
        <v>211774</v>
      </c>
      <c r="N39" s="1310"/>
      <c r="O39" s="309"/>
      <c r="P39" s="245">
        <f>SUM(P34:P38)</f>
        <v>203790</v>
      </c>
      <c r="Q39" s="1316"/>
      <c r="R39" s="1522"/>
      <c r="S39" s="1321"/>
      <c r="T39" s="245">
        <f>SUM(T34:T38)</f>
        <v>415564</v>
      </c>
      <c r="U39" s="625"/>
    </row>
    <row r="40" spans="1:21" ht="12" customHeight="1">
      <c r="A40" s="310"/>
      <c r="B40" s="31"/>
      <c r="C40" s="197">
        <f>C39+1</f>
        <v>18</v>
      </c>
      <c r="D40" s="31"/>
      <c r="E40" s="635">
        <f>-E24+E26+E30+E32+E39</f>
        <v>2694314</v>
      </c>
      <c r="F40" s="31"/>
      <c r="G40" s="31"/>
      <c r="H40" s="31"/>
      <c r="I40" s="635">
        <f>-I24+I26+I30+I32+I39</f>
        <v>0</v>
      </c>
      <c r="J40" s="31"/>
      <c r="K40" s="31"/>
      <c r="L40" s="1309"/>
      <c r="M40" s="635">
        <f>-M24+M26+M30+M32+M39</f>
        <v>0</v>
      </c>
      <c r="N40" s="1310"/>
      <c r="O40" s="309"/>
      <c r="P40" s="635">
        <f>-P24+P26+P30+P32+P39</f>
        <v>0</v>
      </c>
      <c r="Q40" s="1316"/>
      <c r="R40" s="1522"/>
      <c r="S40" s="1321"/>
      <c r="T40" s="635">
        <f>-T24+T26+T30+T32+T39</f>
        <v>0</v>
      </c>
      <c r="U40" s="625"/>
    </row>
    <row r="41" spans="1:21" ht="14.25" customHeight="1">
      <c r="A41" s="310"/>
      <c r="B41" s="50" t="s">
        <v>1113</v>
      </c>
      <c r="C41" s="196"/>
      <c r="D41" s="50"/>
      <c r="E41" s="251"/>
      <c r="F41" s="50"/>
      <c r="G41" s="50"/>
      <c r="H41" s="50"/>
      <c r="I41" s="251"/>
      <c r="J41" s="50"/>
      <c r="K41" s="50"/>
      <c r="L41" s="130"/>
      <c r="M41" s="251"/>
      <c r="N41" s="1311"/>
      <c r="O41" s="537"/>
      <c r="P41" s="251"/>
      <c r="Q41" s="1313"/>
      <c r="R41" s="1519"/>
      <c r="S41" s="1318"/>
      <c r="T41" s="251"/>
      <c r="U41" s="622"/>
    </row>
    <row r="42" spans="1:21" ht="12" customHeight="1" thickBot="1">
      <c r="A42" s="310"/>
      <c r="B42" s="247" t="s">
        <v>912</v>
      </c>
      <c r="C42" s="204">
        <f>C40+1</f>
        <v>19</v>
      </c>
      <c r="D42" s="247"/>
      <c r="E42" s="252">
        <f>E10+E40</f>
        <v>3956712</v>
      </c>
      <c r="F42" s="247"/>
      <c r="G42" s="247"/>
      <c r="H42" s="247"/>
      <c r="I42" s="252">
        <f>I10+I40</f>
        <v>0</v>
      </c>
      <c r="J42" s="247"/>
      <c r="K42" s="247"/>
      <c r="L42" s="440"/>
      <c r="M42" s="252">
        <f>M10+M40</f>
        <v>300707</v>
      </c>
      <c r="N42" s="121"/>
      <c r="O42" s="1312"/>
      <c r="P42" s="252">
        <f>P10+P40</f>
        <v>0</v>
      </c>
      <c r="Q42" s="638"/>
      <c r="R42" s="1523"/>
      <c r="S42" s="1322"/>
      <c r="T42" s="252">
        <f>T10+T40</f>
        <v>300707</v>
      </c>
      <c r="U42" s="1325"/>
    </row>
    <row r="43" spans="2:21" ht="12" customHeight="1">
      <c r="B43" s="50"/>
      <c r="C43" s="50"/>
      <c r="D43" s="50"/>
      <c r="E43" s="50"/>
      <c r="F43" s="50"/>
      <c r="G43" s="50"/>
      <c r="H43" s="50"/>
      <c r="I43" s="251"/>
      <c r="J43" s="50"/>
      <c r="K43" s="50"/>
      <c r="L43" s="130"/>
      <c r="M43" s="251"/>
      <c r="N43" s="123"/>
      <c r="O43" s="537"/>
      <c r="P43" s="251"/>
      <c r="Q43" s="1335"/>
      <c r="R43" s="1336"/>
      <c r="S43" s="1318"/>
      <c r="T43" s="251"/>
      <c r="U43" s="633"/>
    </row>
    <row r="44" spans="1:23" s="143" customFormat="1" ht="13.5" customHeight="1">
      <c r="A44" s="126"/>
      <c r="B44" s="1744" t="s">
        <v>90</v>
      </c>
      <c r="C44" s="1744"/>
      <c r="D44" s="1744"/>
      <c r="E44" s="1744"/>
      <c r="F44" s="1744"/>
      <c r="G44" s="1744"/>
      <c r="H44" s="1744"/>
      <c r="I44" s="1744"/>
      <c r="J44" s="1744"/>
      <c r="K44" s="1744"/>
      <c r="L44" s="1744"/>
      <c r="M44" s="1744"/>
      <c r="N44" s="1744"/>
      <c r="O44" s="1744"/>
      <c r="P44" s="1744"/>
      <c r="Q44" s="1744"/>
      <c r="R44" s="1744"/>
      <c r="S44" s="1317"/>
      <c r="T44" s="1257"/>
      <c r="U44" s="1317"/>
      <c r="V44" s="1257"/>
      <c r="W44" s="1257"/>
    </row>
    <row r="45" spans="2:7" ht="12.75">
      <c r="B45" s="595" t="s">
        <v>11</v>
      </c>
      <c r="C45" s="595"/>
      <c r="D45" s="595"/>
      <c r="E45" s="595"/>
      <c r="F45" s="595"/>
      <c r="G45" s="595"/>
    </row>
  </sheetData>
  <sheetProtection/>
  <mergeCells count="8">
    <mergeCell ref="B44:R44"/>
    <mergeCell ref="A1:A2"/>
    <mergeCell ref="B3:U3"/>
    <mergeCell ref="B4:U4"/>
    <mergeCell ref="B5:U5"/>
    <mergeCell ref="R8:R9"/>
    <mergeCell ref="A3:A4"/>
    <mergeCell ref="M7:T7"/>
  </mergeCells>
  <printOptions/>
  <pageMargins left="0.3937007874015748" right="0.3937007874015748" top="0.5905511811023623" bottom="0.3937007874015748" header="0.5118110236220472" footer="0.31496062992125984"/>
  <pageSetup horizontalDpi="600" verticalDpi="600" orientation="landscape" scale="95" r:id="rId1"/>
  <headerFooter alignWithMargins="0">
    <oddHeader xml:space="preserve">&amp;LOrganisme  ____________________________________
&amp;RCode géographique ________ </oddHeader>
    <oddFooter>&amp;R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Rapport financier 2009 – Cas exemple de consolidation d’un CLD dans une MRC - Exemple de rapport financier 2009</dc:title>
  <dc:subject>Rapport financier 2009 – Cas exemple de consolidation d’un CLD dans une MRC - Exemple de rapport financier 2009</dc:subject>
  <dc:creator>Ministère des Affaires municipales, des Régions et de l'Occupation du territoire</dc:creator>
  <cp:keywords/>
  <dc:description/>
  <cp:lastModifiedBy>luchreti</cp:lastModifiedBy>
  <cp:lastPrinted>2013-12-09T13:33:25Z</cp:lastPrinted>
  <dcterms:created xsi:type="dcterms:W3CDTF">2008-12-04T15:50:47Z</dcterms:created>
  <dcterms:modified xsi:type="dcterms:W3CDTF">2014-01-07T14:20:06Z</dcterms:modified>
  <cp:category/>
  <cp:version/>
  <cp:contentType/>
  <cp:contentStatus/>
</cp:coreProperties>
</file>