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2120" windowHeight="8370" tabRatio="699" firstSheet="1" activeTab="2"/>
  </bookViews>
  <sheets>
    <sheet name="MATIÈRE (2)" sheetId="1" state="hidden" r:id="rId1"/>
    <sheet name="MRC" sheetId="2" r:id="rId2"/>
    <sheet name="CLD - Préliminaire" sheetId="3" r:id="rId3"/>
    <sheet name="CLD - Effet instr. fin. éliminé" sheetId="4" r:id="rId4"/>
    <sheet name="Consolidé" sheetId="5" r:id="rId5"/>
  </sheets>
  <externalReferences>
    <externalReference r:id="rId8"/>
    <externalReference r:id="rId9"/>
  </externalReferences>
  <definedNames>
    <definedName name="avoir">#REF!</definedName>
    <definedName name="changements">#REF!</definedName>
  </definedNames>
  <calcPr fullCalcOnLoad="1"/>
</workbook>
</file>

<file path=xl/sharedStrings.xml><?xml version="1.0" encoding="utf-8"?>
<sst xmlns="http://schemas.openxmlformats.org/spreadsheetml/2006/main" count="1158" uniqueCount="288">
  <si>
    <t>Propriétés destinées à la revente</t>
  </si>
  <si>
    <t>Actifs financiers</t>
  </si>
  <si>
    <t>Actifs non financiers</t>
  </si>
  <si>
    <t>Passifs</t>
  </si>
  <si>
    <t>Situation financière</t>
  </si>
  <si>
    <t>#</t>
  </si>
  <si>
    <t>Loisirs et culture</t>
  </si>
  <si>
    <t>Frais de financement</t>
  </si>
  <si>
    <t>Rapport du vérificateur sur le taux global de taxation</t>
  </si>
  <si>
    <t>Débiteurs</t>
  </si>
  <si>
    <t>RENSEIGNEMENTS STATISTIQUES</t>
  </si>
  <si>
    <t>Autres actifs financiers</t>
  </si>
  <si>
    <t>Passif au titre des avantages sociaux futurs</t>
  </si>
  <si>
    <t>Prêts</t>
  </si>
  <si>
    <t>Financement</t>
  </si>
  <si>
    <t>Activités de fonctionnement</t>
  </si>
  <si>
    <t>Revenus</t>
  </si>
  <si>
    <t>Taxes</t>
  </si>
  <si>
    <t>Paiements tenant lieu de taxes</t>
  </si>
  <si>
    <t>Administration générale</t>
  </si>
  <si>
    <t>Sécurité publique</t>
  </si>
  <si>
    <t>Transport</t>
  </si>
  <si>
    <t>Hygiène du milieu</t>
  </si>
  <si>
    <t>Transferts</t>
  </si>
  <si>
    <t>Autres actifs non financiers</t>
  </si>
  <si>
    <t>SUJET</t>
  </si>
  <si>
    <t>DT</t>
  </si>
  <si>
    <t>CT</t>
  </si>
  <si>
    <t>Autres revenus</t>
  </si>
  <si>
    <t>Revenus reportés</t>
  </si>
  <si>
    <t>Emprunts à long terme approuvés non contractés</t>
  </si>
  <si>
    <t>Questionnaire</t>
  </si>
  <si>
    <t>Autres données</t>
  </si>
  <si>
    <t>Quotes-parts</t>
  </si>
  <si>
    <t>Calcul du taux global de taxation</t>
  </si>
  <si>
    <t>Taux des taxes</t>
  </si>
  <si>
    <t>Activités d'investissement</t>
  </si>
  <si>
    <t>Régularisations</t>
  </si>
  <si>
    <t>Affectations</t>
  </si>
  <si>
    <t>Évaluation</t>
  </si>
  <si>
    <t>Richesse foncière aux fins de la péréquation</t>
  </si>
  <si>
    <t>Certificat du trésorier ou du secrétaire-trésorier</t>
  </si>
  <si>
    <t>Services rendus</t>
  </si>
  <si>
    <t>Imposition de droits</t>
  </si>
  <si>
    <t>Amendes et pénalités</t>
  </si>
  <si>
    <t>Stocks de fournitures</t>
  </si>
  <si>
    <t>TABLE DES MATIÈRES</t>
  </si>
  <si>
    <t>PAGE</t>
  </si>
  <si>
    <t>Dette à long terme</t>
  </si>
  <si>
    <t>AUTRES RENSEIGNEMENTS</t>
  </si>
  <si>
    <t>Intérêts</t>
  </si>
  <si>
    <t>Réseau d'électricité</t>
  </si>
  <si>
    <t>Remboursement de la dette à long terme</t>
  </si>
  <si>
    <t>Fonds de roulement - analyse du capital engagé</t>
  </si>
  <si>
    <t>Fonds de roulement - analyse du capital autorisé</t>
  </si>
  <si>
    <t>Taxes municipales à recevoir</t>
  </si>
  <si>
    <t>Analyse des projets en cours</t>
  </si>
  <si>
    <t>Analyse des soldes disponibles des règlements d'emprunt fermés</t>
  </si>
  <si>
    <t>Analyse des subventions à recevoir - dette à long terme</t>
  </si>
  <si>
    <t>Revenus reportés - Immeubles industriels municipaux</t>
  </si>
  <si>
    <t>Encaisse</t>
  </si>
  <si>
    <t>Placements temporaires</t>
  </si>
  <si>
    <t>Santé et bien-être</t>
  </si>
  <si>
    <t>Aménagement, urbanisme et développement</t>
  </si>
  <si>
    <t>Redressement aux exercices antérieurs</t>
  </si>
  <si>
    <t>Emprunts temporaires</t>
  </si>
  <si>
    <t>Évaluation - autres données</t>
  </si>
  <si>
    <t>Placements à long terme</t>
  </si>
  <si>
    <t>Participations dans des entreprises municipales</t>
  </si>
  <si>
    <t>Actif au titre des avantages sociaux futurs</t>
  </si>
  <si>
    <t>Découvert bancaire</t>
  </si>
  <si>
    <t>CONCILIATION À DES FINS FISCALES</t>
  </si>
  <si>
    <t>Quote-part dans les résultats nets d'entreprises municipales</t>
  </si>
  <si>
    <t>Montant à pourvoir dans le futur</t>
  </si>
  <si>
    <t>Créditeurs et charges à payer</t>
  </si>
  <si>
    <t>Immobilisations</t>
  </si>
  <si>
    <t>Coût</t>
  </si>
  <si>
    <t>Amortissement cumulé</t>
  </si>
  <si>
    <t xml:space="preserve">  </t>
  </si>
  <si>
    <t>Excédent (déficit) de fonctionnement de l'exercice à des fins fiscales</t>
  </si>
  <si>
    <t>Excédent de fonctionnement affecté, réserves financières et fonds réservés</t>
  </si>
  <si>
    <t>Excédent (déficit) d'investissement de l'exercice à des fins fiscales</t>
  </si>
  <si>
    <t>Investissement net dans les éléments à long terme</t>
  </si>
  <si>
    <t>Résultats détaillés</t>
  </si>
  <si>
    <t>Fonctionnement</t>
  </si>
  <si>
    <t>Investissement</t>
  </si>
  <si>
    <t>Amortissement</t>
  </si>
  <si>
    <t>Excédent (déficit) de l'exercice</t>
  </si>
  <si>
    <t>Produit de cession</t>
  </si>
  <si>
    <t>(Gain) perte sur cession</t>
  </si>
  <si>
    <t>Coût des propriétés vendues</t>
  </si>
  <si>
    <t>Remboursement ou produit de cession</t>
  </si>
  <si>
    <t>(Gain) perte sur remboursement ou sur cession</t>
  </si>
  <si>
    <t>Provision pour moins-value / Réduction de valeur</t>
  </si>
  <si>
    <t>Excédent (déficit) de fonctionnement non affecté</t>
  </si>
  <si>
    <t>Financement des investissements en cours</t>
  </si>
  <si>
    <t>Revenus d'investissement</t>
  </si>
  <si>
    <t xml:space="preserve">   Administration générale</t>
  </si>
  <si>
    <t xml:space="preserve">   Sécurité publique</t>
  </si>
  <si>
    <t xml:space="preserve">   Transport</t>
  </si>
  <si>
    <t xml:space="preserve">   Hygiène du milieu</t>
  </si>
  <si>
    <t xml:space="preserve">   Santé et bien-être</t>
  </si>
  <si>
    <t xml:space="preserve">   Aménagement, urbanisme et développement</t>
  </si>
  <si>
    <t xml:space="preserve">   Loisirs et culture</t>
  </si>
  <si>
    <t xml:space="preserve">   Réseau d'électricité</t>
  </si>
  <si>
    <t>Émission ou acquisition</t>
  </si>
  <si>
    <t>Excédent de fonctionnement non affecté</t>
  </si>
  <si>
    <t>Frais reportés liés à la dette à long terme</t>
  </si>
  <si>
    <t>Moins: revenus d'investissement</t>
  </si>
  <si>
    <t>Élimination des opérations et des soldes réciproques</t>
  </si>
  <si>
    <t>Situation financière (suite)</t>
  </si>
  <si>
    <t>Prêts, placements à long terme à titre d'investissement et participations dans des entreprises municipales</t>
  </si>
  <si>
    <t>Financement à long terme des activités de fonctionnement</t>
  </si>
  <si>
    <t>Financement à long terme des activités d'investissement</t>
  </si>
  <si>
    <t>Contributions des promoteurs</t>
  </si>
  <si>
    <t>Autres</t>
  </si>
  <si>
    <t>Totaux de contrôle des débits et des crédits</t>
  </si>
  <si>
    <t>Totaux de contrôle des écritures</t>
  </si>
  <si>
    <t>1.</t>
  </si>
  <si>
    <t>Balance de vérification avant régularisations</t>
  </si>
  <si>
    <t>Balance de vérification après régularisations</t>
  </si>
  <si>
    <t>Balance de vérification consolidée</t>
  </si>
  <si>
    <t>Variation des immobilisations</t>
  </si>
  <si>
    <t>Variation des stocks de fournitures</t>
  </si>
  <si>
    <t>Actifs financiers nets (dette nette) à la fin de l'exercice</t>
  </si>
  <si>
    <r>
      <t xml:space="preserve">Actifs financiers nets redressés </t>
    </r>
    <r>
      <rPr>
        <i/>
        <sz val="9"/>
        <rFont val="Arial"/>
        <family val="2"/>
      </rPr>
      <t>(dette nette redressée</t>
    </r>
    <r>
      <rPr>
        <i/>
        <sz val="9"/>
        <rFont val="Arial"/>
        <family val="2"/>
      </rPr>
      <t>) au début de l'exercice</t>
    </r>
  </si>
  <si>
    <t>Solde avant régularisations</t>
  </si>
  <si>
    <t>Solde après régularisations</t>
  </si>
  <si>
    <r>
      <t xml:space="preserve">Actifs financiers nets </t>
    </r>
    <r>
      <rPr>
        <sz val="9"/>
        <rFont val="Arial"/>
        <family val="2"/>
      </rPr>
      <t>(dette nette</t>
    </r>
    <r>
      <rPr>
        <sz val="9"/>
        <rFont val="Arial"/>
        <family val="2"/>
      </rPr>
      <t>) au début de l'exercice</t>
    </r>
  </si>
  <si>
    <t>Soldes après régularisations</t>
  </si>
  <si>
    <t>Soldes consolidés</t>
  </si>
  <si>
    <t>Variation des autres actifs non financiers</t>
  </si>
  <si>
    <t>Réserves financières</t>
  </si>
  <si>
    <t>Fonds réservés</t>
  </si>
  <si>
    <t>Excédent de fonctionnement affecté</t>
  </si>
  <si>
    <t>Test de contrôle avec l'état de la situation financière</t>
  </si>
  <si>
    <t>Flux de trésorerie</t>
  </si>
  <si>
    <t>Éléments sans effet sur la trésorerie</t>
  </si>
  <si>
    <t xml:space="preserve"> - </t>
  </si>
  <si>
    <t>Variation nette des éléments hors caisse</t>
  </si>
  <si>
    <t>Actif / passif au titre des avantages sociaux futurs</t>
  </si>
  <si>
    <t>Activités d'investissement en immobilisations</t>
  </si>
  <si>
    <t>Remboursement ou cession</t>
  </si>
  <si>
    <t>Activités de financement</t>
  </si>
  <si>
    <t>Émission de dettes à long terme</t>
  </si>
  <si>
    <t>Variation nette des emprunts temporaires</t>
  </si>
  <si>
    <t>Augmentation (diminution) de la trésorerie et des équivalents de trésorerie</t>
  </si>
  <si>
    <t>Trésorerie et équivalents de trésorerie (insuffisance) au début de l'exercice</t>
  </si>
  <si>
    <t>Trésorerie et équivalents de trésorerie (insuffisance) à la fin de l'exercice</t>
  </si>
  <si>
    <t>Charges par objets</t>
  </si>
  <si>
    <t>Rémunération</t>
  </si>
  <si>
    <t>Charges sociales</t>
  </si>
  <si>
    <t>Biens et services</t>
  </si>
  <si>
    <t>Intérêts et autres frais sur la dette à long terme</t>
  </si>
  <si>
    <t>De l'organisme municipal</t>
  </si>
  <si>
    <t>D'autres organismes municipaux</t>
  </si>
  <si>
    <t>Du gouvernement du Québec et ses entreprises</t>
  </si>
  <si>
    <t>D'autres tiers</t>
  </si>
  <si>
    <t>Autres frais de financement</t>
  </si>
  <si>
    <t>Contributions à des organismes</t>
  </si>
  <si>
    <t>Organismes municipaux</t>
  </si>
  <si>
    <t>Autres organismes</t>
  </si>
  <si>
    <t>Amortissement des immobilisations</t>
  </si>
  <si>
    <t>Total des charges</t>
  </si>
  <si>
    <t>Test de contrôle avec les résultats</t>
  </si>
  <si>
    <t>Variation des actifs financiers nets ou de la dette nette</t>
  </si>
  <si>
    <t>Activités d'investissement en prêts, placements à long terme et participations dans des entreprises municipales</t>
  </si>
  <si>
    <t xml:space="preserve"> -</t>
  </si>
  <si>
    <t>Variation des frais reportés liés à la dette</t>
  </si>
  <si>
    <t>Variation nette de l'exercice</t>
  </si>
  <si>
    <t>Variation des frais reportés liés à la dette à l. t.</t>
  </si>
  <si>
    <t xml:space="preserve">Postes du grand livre </t>
  </si>
  <si>
    <t>Ajustements pour tenir compte des régularisations</t>
  </si>
  <si>
    <t>Postes du grand livre</t>
  </si>
  <si>
    <t>Charges</t>
  </si>
  <si>
    <t>Amortissement (mémo*)</t>
  </si>
  <si>
    <t>*</t>
  </si>
  <si>
    <t>Perte (gain) sur cession d'immobilisations</t>
  </si>
  <si>
    <t>Perte (gain) sur cession dimmobilisations</t>
  </si>
  <si>
    <t>Sous-totaux des débits et crédits de l'excédent (déficit) accumulé</t>
  </si>
  <si>
    <t>Totaux de contrôle des débits et des crédits de la situation financière</t>
  </si>
  <si>
    <t>Ne tient pas compte des transferts entre les immobilisations et les propriétés destinées à la revente.</t>
  </si>
  <si>
    <r>
      <t>Propriétés destinées à la revente</t>
    </r>
    <r>
      <rPr>
        <vertAlign val="superscript"/>
        <sz val="9"/>
        <rFont val="Arial"/>
        <family val="2"/>
      </rPr>
      <t>1</t>
    </r>
  </si>
  <si>
    <r>
      <t>Variation des propriétés destinées à la revente</t>
    </r>
    <r>
      <rPr>
        <vertAlign val="superscript"/>
        <sz val="9"/>
        <rFont val="Arial"/>
        <family val="2"/>
      </rPr>
      <t>1</t>
    </r>
  </si>
  <si>
    <r>
      <t>Acquisition</t>
    </r>
    <r>
      <rPr>
        <vertAlign val="superscript"/>
        <sz val="9"/>
        <rFont val="Arial"/>
        <family val="2"/>
      </rPr>
      <t>1</t>
    </r>
  </si>
  <si>
    <t>Réduction de valeur</t>
  </si>
  <si>
    <t>Cette façon de présenter le chiffrier est une suggestion.</t>
  </si>
  <si>
    <t>Variation du taux de participation</t>
  </si>
  <si>
    <t>Excédent (déficit) accumulé</t>
  </si>
  <si>
    <t>Solde au début de l'exercice</t>
  </si>
  <si>
    <t>2.</t>
  </si>
  <si>
    <r>
      <t>Variation nette des éléments hors caisse</t>
    </r>
    <r>
      <rPr>
        <vertAlign val="superscript"/>
        <sz val="9"/>
        <rFont val="Arial"/>
        <family val="2"/>
      </rPr>
      <t>1</t>
    </r>
  </si>
  <si>
    <t xml:space="preserve">N.B. : Comme dans l'application SESAMM, les valeurs inscrites dans la colonne "Élimination" sont soustraites dans le calcul des soldes consolidés. Une valeur inscrite positivement est soustraite. Pour qu'une valeur soit additionnée, il faut l'inscrire négativement. </t>
  </si>
  <si>
    <t xml:space="preserve">N.B. : Comme dans l'application SESAMM, les valeurs inscrites dans la colonne "Élimination" sont soustraites dans le calcul des soldes consolidés. Une valeur inscrite positivement est soustraite. </t>
  </si>
  <si>
    <t>Chiffrier de consolidation au 31 décembre 2009</t>
  </si>
  <si>
    <t>Chiffrier de consolidation au 31 décembre 2009 (suite)</t>
  </si>
  <si>
    <t>Écritures d'élimination des opérations et des soldes réciproques aux fins de la consolidation au 31 décembre 2009</t>
  </si>
  <si>
    <t>Chiffrier de consolidation au 31 décembre 2009  - Tableaux optionnels</t>
  </si>
  <si>
    <t>Chiffrier de consolidation au 31 décembre 2009 - Tableaux optionnels (suite)</t>
  </si>
  <si>
    <t>Chiffrier de la municipalité régionale de comté ABC au 31 décembre 2009</t>
  </si>
  <si>
    <t>Chiffrier de la municipalité régionale de comté ABC au 31 décembre 2009 (suite)</t>
  </si>
  <si>
    <t>Chiffrier de la municipalité régionale de comté ABC au 31 décembre 2009 -  Tableaux optionnels</t>
  </si>
  <si>
    <t>Chiffrier de la municipalité régionale de comté ABC au 31 décembre 2009 - Tableaux optionnels (suite)</t>
  </si>
  <si>
    <t>Écritures de régularisation pour la municipalité régionale de comté                                                                         au 31 décembre 2009</t>
  </si>
  <si>
    <t>Acquisition</t>
  </si>
  <si>
    <t>AF - Charges - Aménagement, urbanisme et développement</t>
  </si>
  <si>
    <t>AI - Conciliation à des fins fiscales - Immobilisations - Acquisition - Aménagement, urbanisme et développement</t>
  </si>
  <si>
    <t>AF - Conciliation à des fins fiscales - Affectations - Activités d'investissement</t>
  </si>
  <si>
    <t xml:space="preserve">AI - Conciliation à des fins fiscales - Affectations - Activités de fonctionnement </t>
  </si>
  <si>
    <t>INELT</t>
  </si>
  <si>
    <t>AF - Conciliation à des fins fiscales - Immobilisations - Amortissement</t>
  </si>
  <si>
    <t>AF - Conciliation à des fins fiscales - Immobilisations - (Gain) perte sur cession</t>
  </si>
  <si>
    <t>AI - Conciliation à des fins fiscales - Affectations - Excédent de fonctionnement affecté, réserves financières et fonds réservés</t>
  </si>
  <si>
    <t>Écriture mémo de ventilation de l'amortissement pour les fins du chiffrier seulement. Voir directement dans le chiffrier.</t>
  </si>
  <si>
    <t>AF - Revenus - Services rendus</t>
  </si>
  <si>
    <t>3.</t>
  </si>
  <si>
    <r>
      <t>Autres actifs financiers</t>
    </r>
    <r>
      <rPr>
        <vertAlign val="superscript"/>
        <sz val="9"/>
        <rFont val="Arial"/>
        <family val="2"/>
      </rPr>
      <t>2</t>
    </r>
  </si>
  <si>
    <r>
      <t>Activités d'investissement en prêts, placements à long terme</t>
    </r>
    <r>
      <rPr>
        <b/>
        <i/>
        <sz val="9"/>
        <rFont val="Arial"/>
        <family val="2"/>
      </rPr>
      <t xml:space="preserve"> et participations dans des entreprises municipales</t>
    </r>
  </si>
  <si>
    <r>
      <t>Autres actifs financiers</t>
    </r>
    <r>
      <rPr>
        <vertAlign val="superscript"/>
        <sz val="9"/>
        <rFont val="Arial"/>
        <family val="2"/>
      </rPr>
      <t>1</t>
    </r>
  </si>
  <si>
    <t>Variation des propriétés destinées à la revente</t>
  </si>
  <si>
    <r>
      <t>Propriétés destinées à la revente</t>
    </r>
    <r>
      <rPr>
        <vertAlign val="superscript"/>
        <sz val="9"/>
        <rFont val="Arial"/>
        <family val="2"/>
      </rPr>
      <t>3</t>
    </r>
  </si>
  <si>
    <r>
      <t>Acquisition</t>
    </r>
    <r>
      <rPr>
        <vertAlign val="superscript"/>
        <sz val="9"/>
        <rFont val="Arial"/>
        <family val="2"/>
      </rPr>
      <t>3</t>
    </r>
  </si>
  <si>
    <t>Acquisition d'immobilisations</t>
  </si>
  <si>
    <t>Amortissement de l'exercice</t>
  </si>
  <si>
    <t>Virement du déficit de fonctionnement de l'exercice pour les fonds grevés d'origine interne ou externe autres que le FLI</t>
  </si>
  <si>
    <t>Ventilation de l'amortissement (écriture mémo)</t>
  </si>
  <si>
    <t>Remboursement de prêts par les entrepreneurs - FLI</t>
  </si>
  <si>
    <t>Émission de prêts aux entrepeneurs - FLI</t>
  </si>
  <si>
    <t>Mauvaises créances de l'exercice sur les prêts aux entrepreneurs - FLI</t>
  </si>
  <si>
    <t>Perte sur cession d'immobilisations</t>
  </si>
  <si>
    <t>Pour annuler les revenus de services rendus du CLD contre les charges de fonctionnement de la MRC.</t>
  </si>
  <si>
    <t>Pour reclasser les frais reportés liés à l'émission de dettes à long terme en déduction de la dette à long terme au passif plutôt que dans les autres actifs non financiers.</t>
  </si>
  <si>
    <t>Virements</t>
  </si>
  <si>
    <t>Variation nette résiduelle de l'exercice</t>
  </si>
  <si>
    <t>La variation nette des autres actifs financiers inclut la variation des placements temporaires dont l'échéance à l'émission excède 3 mois.</t>
  </si>
  <si>
    <t>AF - Charges - Amortissement</t>
  </si>
  <si>
    <t>AI - Financement - Financement à long terme des activités d'investissement</t>
  </si>
  <si>
    <t>Emprunt auprès du MDEIE - FLI</t>
  </si>
  <si>
    <t>AI- Conciliation à des fins fiscales - Affectations - Excédent de fonctionnement affecté, réserves financières et fonds réservés</t>
  </si>
  <si>
    <t>AI - Conciliation à des fins fiscales - Prêts, placements ... - Émission</t>
  </si>
  <si>
    <t>AF - Conciliation à des fins fiscales - Prêts, placements … - Remboursement</t>
  </si>
  <si>
    <t>AF - Conciliation à des fins fiscales - Affectations - Excédent de fonctionnement affecté, réserves financières et fonds réservés</t>
  </si>
  <si>
    <t>AF - Conciliation à des fins fiscales - Prêts, placements … - Provision pour moins value / Réduction de valeur</t>
  </si>
  <si>
    <t>Chiffrier du CLD au 31 décembre 2009</t>
  </si>
  <si>
    <t>Chiffrier du CLD au 31 décembre 2009 (suite)</t>
  </si>
  <si>
    <t>Écritures de régularisation pour le CLD au 31 décembre 2009</t>
  </si>
  <si>
    <t>Chiffrier du CLD au 31 décembre 2009 - Tableaux optionnels</t>
  </si>
  <si>
    <t>Chiffrier du CLD au 31 décembre 2009 - Tableaux optionnels (suite)</t>
  </si>
  <si>
    <t xml:space="preserve">Excédent de fonctionnement affecté, réserves financières et fonds réservés </t>
  </si>
  <si>
    <t>Affectation de l'excédent de fonctionnement de l'exercice pour le FLI</t>
  </si>
  <si>
    <t>7+9</t>
  </si>
  <si>
    <t>2+4+5+6+7+8+10+11+12</t>
  </si>
  <si>
    <t>9+13+14</t>
  </si>
  <si>
    <t>11+13+14</t>
  </si>
  <si>
    <t>L'élimination des opérations et des soldes réciproques aux fins des flux de trésorerie correspond à la variation nette des éliminations à l'état de la situation financière entre le présent exercice et l'exercice précédent comparatif.</t>
  </si>
  <si>
    <r>
      <t>Excédent (déficit) accumulé (</t>
    </r>
    <r>
      <rPr>
        <b/>
        <sz val="9"/>
        <rFont val="Arial"/>
        <family val="2"/>
      </rPr>
      <t>≈</t>
    </r>
    <r>
      <rPr>
        <b/>
        <i/>
        <sz val="9"/>
        <rFont val="Arial"/>
        <family val="2"/>
      </rPr>
      <t xml:space="preserve"> solde des fonds)</t>
    </r>
  </si>
  <si>
    <t>Total du solde des fonds</t>
  </si>
  <si>
    <t>Solde du FLI</t>
  </si>
  <si>
    <t>Sous-totaux des débits et crédits*</t>
  </si>
  <si>
    <t>N.B.:</t>
  </si>
  <si>
    <t>Pour simplifier, le cas exemple considère qu'il n'y a pas de soldes réciproques au niveau de la situation financière.</t>
  </si>
  <si>
    <t>Augmentation</t>
  </si>
  <si>
    <t>Diminution</t>
  </si>
  <si>
    <t>MRC avant consolidation</t>
  </si>
  <si>
    <t>CLD</t>
  </si>
  <si>
    <t>Chiffrier préliminaire du CLD au 31 décembre 2009</t>
  </si>
  <si>
    <t>pour éliminer l'effet de la comptabilisation effectuée par le CLD selon la norme sur les instruments financiers</t>
  </si>
  <si>
    <t>Écritures de régularisation préliminaires pour le CLD au 31 décembre 2009</t>
  </si>
  <si>
    <t>Pour annuler l'effet de la comptabilisation effectuée par le CLD conformément à la norme des instruments financiers.</t>
  </si>
  <si>
    <t>Fonds grevés d'affectation d'origine interne ou externe autres que le FLI</t>
  </si>
  <si>
    <t>Fonds grevés d'affectation d'origine externe - FLI</t>
  </si>
  <si>
    <t>Fonds investis en immobilisation</t>
  </si>
  <si>
    <r>
      <t xml:space="preserve">Solde détaillé des fonds </t>
    </r>
    <r>
      <rPr>
        <i/>
        <sz val="10"/>
        <rFont val="Arial"/>
        <family val="2"/>
      </rPr>
      <t xml:space="preserve">(selon les états financiers du CLD) </t>
    </r>
  </si>
  <si>
    <t>Chiffrier préliminaire du CLD au 31 décembre 2009 (suite)</t>
  </si>
  <si>
    <t>Revenus de transfert</t>
  </si>
  <si>
    <r>
      <t xml:space="preserve">Excédent (déficit) accumulé détaillé </t>
    </r>
    <r>
      <rPr>
        <i/>
        <sz val="10"/>
        <rFont val="Arial"/>
        <family val="2"/>
      </rPr>
      <t xml:space="preserve">(selon le mode de présentation de la MRC) </t>
    </r>
  </si>
  <si>
    <t>Régularisations préliminaires pour les instruments financiers</t>
  </si>
  <si>
    <t>Fonds non grevés d'affectation</t>
  </si>
  <si>
    <t>Excédent de fonctionnement affecté, réservés financières et fonds réservés (autres que le FLI)</t>
  </si>
  <si>
    <t>Excédent de fonctionnement affecté, réservés financières et fonds réservés - FLI</t>
  </si>
  <si>
    <t>Total de l'excédent (déficit) accumulé</t>
  </si>
  <si>
    <t>Voir les totaux de la situation financière sur la page suivante, lesquels tiennent compte de l'excédent (déficit) accumulé.</t>
  </si>
  <si>
    <t>avec effet de la comptabilisation selon la norme sur les instruments financiers</t>
  </si>
  <si>
    <t>déjà éliminée dans la balance de vérification avant régularisations</t>
  </si>
  <si>
    <t>Balance de vérification avant régularisations préliminaires</t>
  </si>
  <si>
    <t>Balance de vérification après régularisations préliminaires</t>
  </si>
  <si>
    <t>INELT (Investissement net dans les éléments à long terme)</t>
  </si>
  <si>
    <t>N.B.: Voir le fichier des feuilles de travail complémentaires pour la transposition du solde détaillé des fonds selon les états financiers du CLD en excédent (déficit) accumulé détaillé selon le mode de présentation de la MRC.</t>
  </si>
</sst>
</file>

<file path=xl/styles.xml><?xml version="1.0" encoding="utf-8"?>
<styleSheet xmlns="http://schemas.openxmlformats.org/spreadsheetml/2006/main">
  <numFmts count="3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_-* #,##0\ &quot;$&quot;_-;\-* #,##0\ &quot;$&quot;_-;_-* &quot;-&quot;\ &quot;$&quot;_-;_-@_-"/>
    <numFmt numFmtId="173" formatCode="_-* #,##0\ _$_-;\-* #,##0\ _$_-;_-* &quot;-&quot;\ _$_-;_-@_-"/>
    <numFmt numFmtId="174" formatCode="_-* #,##0.00\ &quot;$&quot;_-;\-* #,##0.00\ &quot;$&quot;_-;_-* &quot;-&quot;??\ &quot;$&quot;_-;_-@_-"/>
    <numFmt numFmtId="175" formatCode="_-* #,##0.00\ _$_-;\-* #,##0.00\ _$_-;_-* &quot;-&quot;??\ _$_-;_-@_-"/>
    <numFmt numFmtId="176" formatCode="#,##0;\(#,##0\)"/>
    <numFmt numFmtId="177" formatCode="_-* #,##0\ _$_-;\-* #,##0\ _$_-;_-* &quot;-&quot;??\ _$_-;_-@_-"/>
    <numFmt numFmtId="178" formatCode="#,###;\(#,###\)"/>
    <numFmt numFmtId="179" formatCode="0000"/>
    <numFmt numFmtId="180" formatCode="00"/>
    <numFmt numFmtId="181" formatCode="#,##0_);\(#,##0\)"/>
    <numFmt numFmtId="182" formatCode="#,##0_);[Red]\(#,##0\)"/>
    <numFmt numFmtId="183" formatCode="###,###"/>
    <numFmt numFmtId="184" formatCode="###\ ###"/>
    <numFmt numFmtId="185" formatCode="#,##0\ ;\(#,###\)"/>
    <numFmt numFmtId="186" formatCode="#,##0\ ;\(#,##0\)"/>
    <numFmt numFmtId="187" formatCode="#,##0\ \ ;\(#,##0\)\ "/>
    <numFmt numFmtId="188" formatCode="#\ ##0;\(#\ ##0\)"/>
    <numFmt numFmtId="189" formatCode="0.0"/>
    <numFmt numFmtId="190" formatCode="0.0%"/>
    <numFmt numFmtId="191" formatCode="#,##0\ _$_-;\(#,##0\)\ _$"/>
    <numFmt numFmtId="192" formatCode="0.00000%"/>
    <numFmt numFmtId="193" formatCode="0.000%"/>
    <numFmt numFmtId="194" formatCode="#,##0\ \ ;\(#,##0\)"/>
  </numFmts>
  <fonts count="36">
    <font>
      <sz val="10"/>
      <name val="Arial"/>
      <family val="0"/>
    </font>
    <font>
      <b/>
      <sz val="10"/>
      <name val="Arial"/>
      <family val="0"/>
    </font>
    <font>
      <i/>
      <sz val="10"/>
      <name val="Arial"/>
      <family val="0"/>
    </font>
    <font>
      <b/>
      <i/>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9"/>
      <name val="Arial"/>
      <family val="2"/>
    </font>
    <font>
      <b/>
      <i/>
      <sz val="9"/>
      <name val="Arial"/>
      <family val="2"/>
    </font>
    <font>
      <b/>
      <sz val="8"/>
      <name val="Arial"/>
      <family val="2"/>
    </font>
    <font>
      <b/>
      <u val="single"/>
      <sz val="9"/>
      <name val="Arial"/>
      <family val="2"/>
    </font>
    <font>
      <b/>
      <u val="single"/>
      <sz val="11"/>
      <name val="Arial"/>
      <family val="2"/>
    </font>
    <font>
      <b/>
      <sz val="12"/>
      <name val="Arial"/>
      <family val="2"/>
    </font>
    <font>
      <b/>
      <sz val="11"/>
      <name val="Arial"/>
      <family val="2"/>
    </font>
    <font>
      <vertAlign val="superscript"/>
      <sz val="9"/>
      <name val="Arial"/>
      <family val="2"/>
    </font>
    <font>
      <sz val="7"/>
      <name val="Arial"/>
      <family val="2"/>
    </font>
    <font>
      <b/>
      <i/>
      <u val="single"/>
      <sz val="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65"/>
        <bgColor indexed="64"/>
      </patternFill>
    </fill>
    <fill>
      <patternFill patternType="lightGray"/>
    </fill>
    <fill>
      <patternFill patternType="gray125">
        <bgColor indexed="47"/>
      </patternFill>
    </fill>
    <fill>
      <patternFill patternType="solid">
        <fgColor indexed="34"/>
        <bgColor indexed="64"/>
      </patternFill>
    </fill>
    <fill>
      <patternFill patternType="solid">
        <fgColor indexed="13"/>
        <bgColor indexed="64"/>
      </patternFill>
    </fill>
  </fills>
  <borders count="9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style="thin"/>
      <top style="thin">
        <color indexed="22"/>
      </top>
      <bottom style="thin">
        <color indexed="22"/>
      </bottom>
    </border>
    <border>
      <left style="thin"/>
      <right style="thin">
        <color indexed="22"/>
      </right>
      <top style="thin"/>
      <bottom>
        <color indexed="63"/>
      </bottom>
    </border>
    <border>
      <left style="thin">
        <color indexed="22"/>
      </left>
      <right style="thin"/>
      <top style="thin"/>
      <bottom>
        <color indexed="63"/>
      </bottom>
    </border>
    <border>
      <left style="thin"/>
      <right style="thin">
        <color indexed="22"/>
      </right>
      <top>
        <color indexed="63"/>
      </top>
      <bottom>
        <color indexed="63"/>
      </bottom>
    </border>
    <border>
      <left style="thin">
        <color indexed="22"/>
      </left>
      <right style="thin"/>
      <top>
        <color indexed="63"/>
      </top>
      <bottom>
        <color indexed="63"/>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color indexed="63"/>
      </bottom>
    </border>
    <border>
      <left style="thin">
        <color indexed="22"/>
      </left>
      <right style="thin"/>
      <top style="thin">
        <color indexed="22"/>
      </top>
      <bottom>
        <color indexed="63"/>
      </bottom>
    </border>
    <border>
      <left style="thin"/>
      <right style="thin">
        <color indexed="22"/>
      </right>
      <top style="thin"/>
      <bottom style="thin"/>
    </border>
    <border>
      <left style="thin">
        <color indexed="22"/>
      </left>
      <right style="thin"/>
      <top style="thin"/>
      <bottom style="thin"/>
    </border>
    <border>
      <left style="thin">
        <color indexed="22"/>
      </left>
      <right style="thin">
        <color indexed="22"/>
      </right>
      <top style="thin"/>
      <bottom>
        <color indexed="63"/>
      </bottom>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style="thin">
        <color indexed="22"/>
      </left>
      <right style="thin">
        <color indexed="22"/>
      </right>
      <top style="thin"/>
      <bottom style="thin"/>
    </border>
    <border>
      <left>
        <color indexed="63"/>
      </left>
      <right style="thin"/>
      <top>
        <color indexed="63"/>
      </top>
      <bottom>
        <color indexed="63"/>
      </bottom>
    </border>
    <border>
      <left style="thin"/>
      <right style="thin">
        <color indexed="22"/>
      </right>
      <top style="thin">
        <color indexed="55"/>
      </top>
      <bottom style="thin"/>
    </border>
    <border>
      <left style="thin">
        <color indexed="22"/>
      </left>
      <right style="thin"/>
      <top style="thin">
        <color indexed="55"/>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color indexed="22"/>
      </bottom>
    </border>
    <border>
      <left style="thin">
        <color indexed="22"/>
      </left>
      <right>
        <color indexed="63"/>
      </right>
      <top style="thin">
        <color indexed="22"/>
      </top>
      <bottom style="thin">
        <color indexed="22"/>
      </bottom>
    </border>
    <border>
      <left>
        <color indexed="63"/>
      </left>
      <right style="thin"/>
      <top>
        <color indexed="63"/>
      </top>
      <bottom style="thin">
        <color indexed="22"/>
      </bottom>
    </border>
    <border>
      <left>
        <color indexed="63"/>
      </left>
      <right style="thin">
        <color indexed="22"/>
      </right>
      <top style="thin">
        <color indexed="22"/>
      </top>
      <bottom style="thin">
        <color indexed="22"/>
      </bottom>
    </border>
    <border>
      <left>
        <color indexed="63"/>
      </left>
      <right style="thin"/>
      <top style="thin">
        <color indexed="22"/>
      </top>
      <bottom>
        <color indexed="63"/>
      </bottom>
    </border>
    <border>
      <left style="thin"/>
      <right style="thin">
        <color indexed="22"/>
      </right>
      <top style="thin">
        <color indexed="22"/>
      </top>
      <bottom style="thin"/>
    </border>
    <border>
      <left style="thin"/>
      <right>
        <color indexed="63"/>
      </right>
      <top style="thin">
        <color indexed="22"/>
      </top>
      <bottom style="thin">
        <color indexed="22"/>
      </bottom>
    </border>
    <border>
      <left style="thin"/>
      <right>
        <color indexed="63"/>
      </right>
      <top style="thin">
        <color indexed="22"/>
      </top>
      <bottom>
        <color indexed="63"/>
      </bottom>
    </border>
    <border>
      <left>
        <color indexed="63"/>
      </left>
      <right>
        <color indexed="63"/>
      </right>
      <top style="thin">
        <color indexed="22"/>
      </top>
      <bottom style="thin"/>
    </border>
    <border>
      <left>
        <color indexed="63"/>
      </left>
      <right style="thin"/>
      <top style="thin">
        <color indexed="22"/>
      </top>
      <bottom style="thin"/>
    </border>
    <border>
      <left style="thin"/>
      <right style="thin">
        <color indexed="22"/>
      </right>
      <top style="thin">
        <color indexed="55"/>
      </top>
      <bottom style="thin">
        <color indexed="22"/>
      </bottom>
    </border>
    <border>
      <left style="thin"/>
      <right style="thin">
        <color indexed="22"/>
      </right>
      <top style="thin">
        <color indexed="55"/>
      </top>
      <bottom>
        <color indexed="63"/>
      </bottom>
    </border>
    <border>
      <left style="thin">
        <color indexed="22"/>
      </left>
      <right style="thin">
        <color indexed="22"/>
      </right>
      <top style="thin">
        <color indexed="55"/>
      </top>
      <bottom>
        <color indexed="63"/>
      </bottom>
    </border>
    <border>
      <left style="thin"/>
      <right style="thin">
        <color indexed="22"/>
      </right>
      <top style="thin">
        <color indexed="8"/>
      </top>
      <bottom style="thin">
        <color indexed="8"/>
      </bottom>
    </border>
    <border>
      <left style="thin">
        <color indexed="22"/>
      </left>
      <right style="thin">
        <color indexed="22"/>
      </right>
      <top style="thin">
        <color indexed="8"/>
      </top>
      <bottom style="thin">
        <color indexed="8"/>
      </bottom>
    </border>
    <border>
      <left style="thin">
        <color indexed="22"/>
      </left>
      <right style="thin"/>
      <top style="thin">
        <color indexed="8"/>
      </top>
      <bottom style="thin">
        <color indexed="8"/>
      </bottom>
    </border>
    <border>
      <left style="thin"/>
      <right>
        <color indexed="63"/>
      </right>
      <top style="thin">
        <color indexed="55"/>
      </top>
      <bottom style="thin">
        <color indexed="22"/>
      </bottom>
    </border>
    <border>
      <left style="thin"/>
      <right>
        <color indexed="63"/>
      </right>
      <top style="thin">
        <color indexed="8"/>
      </top>
      <bottom style="thin">
        <color indexed="8"/>
      </bottom>
    </border>
    <border>
      <left>
        <color indexed="63"/>
      </left>
      <right>
        <color indexed="63"/>
      </right>
      <top style="thin">
        <color indexed="22"/>
      </top>
      <bottom style="thin">
        <color indexed="55"/>
      </bottom>
    </border>
    <border>
      <left style="thin">
        <color indexed="22"/>
      </left>
      <right style="thin">
        <color indexed="22"/>
      </right>
      <top style="thin">
        <color indexed="8"/>
      </top>
      <bottom style="thin"/>
    </border>
    <border>
      <left style="thin">
        <color indexed="22"/>
      </left>
      <right style="thin"/>
      <top style="thin">
        <color indexed="8"/>
      </top>
      <bottom style="thin"/>
    </border>
    <border>
      <left style="thin"/>
      <right>
        <color indexed="63"/>
      </right>
      <top>
        <color indexed="63"/>
      </top>
      <bottom>
        <color indexed="63"/>
      </bottom>
    </border>
    <border>
      <left style="thin"/>
      <right style="thin">
        <color indexed="22"/>
      </right>
      <top>
        <color indexed="63"/>
      </top>
      <bottom style="thin"/>
    </border>
    <border>
      <left style="thin"/>
      <right style="thin">
        <color indexed="22"/>
      </right>
      <top>
        <color indexed="63"/>
      </top>
      <bottom style="thin">
        <color indexed="22"/>
      </bottom>
    </border>
    <border>
      <left>
        <color indexed="63"/>
      </left>
      <right>
        <color indexed="63"/>
      </right>
      <top style="thin">
        <color indexed="55"/>
      </top>
      <bottom style="thin">
        <color indexed="55"/>
      </bottom>
    </border>
    <border>
      <left style="thin"/>
      <right style="thin">
        <color indexed="22"/>
      </right>
      <top style="thin">
        <color indexed="55"/>
      </top>
      <bottom style="thin">
        <color indexed="55"/>
      </bottom>
    </border>
    <border>
      <left>
        <color indexed="63"/>
      </left>
      <right style="thin"/>
      <top>
        <color indexed="63"/>
      </top>
      <bottom style="thin"/>
    </border>
    <border>
      <left style="thin"/>
      <right>
        <color indexed="63"/>
      </right>
      <top>
        <color indexed="63"/>
      </top>
      <bottom style="thin">
        <color indexed="22"/>
      </bottom>
    </border>
    <border>
      <left style="thin"/>
      <right>
        <color indexed="63"/>
      </right>
      <top style="thin"/>
      <bottom>
        <color indexed="63"/>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style="thin">
        <color indexed="22"/>
      </left>
      <right style="thin"/>
      <top>
        <color indexed="63"/>
      </top>
      <bottom style="thin"/>
    </border>
    <border>
      <left style="thin"/>
      <right style="thin">
        <color indexed="22"/>
      </right>
      <top style="thin"/>
      <bottom style="thin">
        <color indexed="8"/>
      </bottom>
    </border>
    <border>
      <left>
        <color indexed="63"/>
      </left>
      <right style="thin">
        <color indexed="22"/>
      </right>
      <top style="thin"/>
      <bottom style="thin"/>
    </border>
    <border>
      <left>
        <color indexed="63"/>
      </left>
      <right style="thin">
        <color indexed="22"/>
      </right>
      <top>
        <color indexed="63"/>
      </top>
      <bottom>
        <color indexed="63"/>
      </bottom>
    </border>
    <border>
      <left style="thin"/>
      <right style="thin">
        <color indexed="22"/>
      </right>
      <top style="thin">
        <color indexed="8"/>
      </top>
      <bottom style="thin"/>
    </border>
    <border>
      <left style="thin"/>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bottom style="thin">
        <color indexed="22"/>
      </bottom>
    </border>
    <border>
      <left>
        <color indexed="63"/>
      </left>
      <right>
        <color indexed="63"/>
      </right>
      <top style="thin">
        <color indexed="55"/>
      </top>
      <bottom style="thin"/>
    </border>
    <border>
      <left style="thin"/>
      <right>
        <color indexed="63"/>
      </right>
      <top style="thin">
        <color indexed="55"/>
      </top>
      <bottom style="thin"/>
    </border>
    <border>
      <left>
        <color indexed="63"/>
      </left>
      <right style="thin"/>
      <top style="thin">
        <color indexed="55"/>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color indexed="22"/>
      </left>
      <right>
        <color indexed="63"/>
      </right>
      <top style="thin">
        <color indexed="22"/>
      </top>
      <bottom>
        <color indexed="63"/>
      </bottom>
    </border>
    <border>
      <left style="thin">
        <color indexed="22"/>
      </left>
      <right style="thin">
        <color indexed="22"/>
      </right>
      <top style="thin">
        <color indexed="55"/>
      </top>
      <bottom style="thin">
        <color indexed="55"/>
      </bottom>
    </border>
    <border>
      <left style="thin">
        <color indexed="22"/>
      </left>
      <right style="thin"/>
      <top style="thin">
        <color indexed="55"/>
      </top>
      <bottom style="thin">
        <color indexed="55"/>
      </bottom>
    </border>
    <border>
      <left style="thin">
        <color indexed="22"/>
      </left>
      <right style="thin">
        <color indexed="22"/>
      </right>
      <top style="thin">
        <color indexed="55"/>
      </top>
      <bottom style="thin"/>
    </border>
    <border>
      <left style="thin">
        <color indexed="22"/>
      </left>
      <right>
        <color indexed="63"/>
      </right>
      <top style="thin"/>
      <bottom>
        <color indexed="63"/>
      </bottom>
    </border>
    <border>
      <left style="thin">
        <color indexed="22"/>
      </left>
      <right>
        <color indexed="63"/>
      </right>
      <top style="thin"/>
      <bottom style="thin"/>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color indexed="22"/>
      </left>
      <right>
        <color indexed="63"/>
      </right>
      <top>
        <color indexed="63"/>
      </top>
      <bottom style="thin">
        <color indexed="22"/>
      </bottom>
    </border>
    <border>
      <left>
        <color indexed="63"/>
      </left>
      <right>
        <color indexed="63"/>
      </right>
      <top style="thin">
        <color indexed="55"/>
      </top>
      <bottom>
        <color indexed="63"/>
      </bottom>
    </border>
    <border>
      <left>
        <color indexed="63"/>
      </left>
      <right style="thin"/>
      <top style="thin">
        <color indexed="55"/>
      </top>
      <bottom>
        <color indexed="63"/>
      </bottom>
    </border>
    <border>
      <left>
        <color indexed="63"/>
      </left>
      <right style="thin"/>
      <top style="thin">
        <color indexed="55"/>
      </top>
      <bottom style="thin">
        <color indexed="22"/>
      </bottom>
    </border>
    <border>
      <left style="thin">
        <color indexed="22"/>
      </left>
      <right style="thin">
        <color indexed="22"/>
      </right>
      <top style="thin">
        <color indexed="55"/>
      </top>
      <bottom style="thin">
        <color indexed="22"/>
      </bottom>
    </border>
    <border>
      <left style="thin">
        <color indexed="22"/>
      </left>
      <right style="thin"/>
      <top style="thin">
        <color indexed="55"/>
      </top>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color indexed="22"/>
      </left>
      <right>
        <color indexed="63"/>
      </right>
      <top style="thin">
        <color indexed="55"/>
      </top>
      <bottom style="thin">
        <color indexed="55"/>
      </bottom>
    </border>
    <border>
      <left style="thin">
        <color indexed="22"/>
      </left>
      <right style="thin">
        <color indexed="22"/>
      </right>
      <top>
        <color indexed="63"/>
      </top>
      <bottom style="thin"/>
    </border>
    <border>
      <left style="thin">
        <color indexed="22"/>
      </left>
      <right>
        <color indexed="63"/>
      </right>
      <top>
        <color indexed="63"/>
      </top>
      <bottom>
        <color indexed="63"/>
      </bottom>
    </border>
    <border>
      <left style="thin">
        <color indexed="22"/>
      </left>
      <right>
        <color indexed="63"/>
      </right>
      <top style="thin">
        <color indexed="55"/>
      </top>
      <bottom style="thin">
        <color indexed="22"/>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0" borderId="2" applyNumberFormat="0" applyFill="0" applyAlignment="0" applyProtection="0"/>
    <xf numFmtId="0" fontId="0" fillId="21" borderId="3" applyNumberFormat="0" applyFont="0" applyAlignment="0" applyProtection="0"/>
    <xf numFmtId="181" fontId="0" fillId="0" borderId="0" applyProtection="0">
      <alignment horizontal="center"/>
    </xf>
    <xf numFmtId="0" fontId="14" fillId="7" borderId="1" applyNumberFormat="0" applyAlignment="0" applyProtection="0"/>
    <xf numFmtId="0" fontId="15" fillId="3"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6" fillId="22" borderId="0" applyNumberFormat="0" applyBorder="0" applyAlignment="0" applyProtection="0"/>
    <xf numFmtId="9" fontId="0" fillId="0" borderId="0" applyFont="0" applyFill="0" applyBorder="0" applyAlignment="0" applyProtection="0"/>
    <xf numFmtId="0" fontId="17" fillId="4" borderId="0" applyNumberFormat="0" applyBorder="0" applyAlignment="0" applyProtection="0"/>
    <xf numFmtId="0" fontId="18" fillId="20" borderId="4"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cellStyleXfs>
  <cellXfs count="474">
    <xf numFmtId="0" fontId="0" fillId="0" borderId="0" xfId="0" applyAlignment="1">
      <alignment/>
    </xf>
    <xf numFmtId="0" fontId="1" fillId="0" borderId="0" xfId="0" applyFont="1" applyAlignment="1">
      <alignment horizontal="centerContinuous"/>
    </xf>
    <xf numFmtId="0" fontId="0" fillId="0" borderId="0" xfId="0" applyAlignment="1">
      <alignment horizontal="right"/>
    </xf>
    <xf numFmtId="0" fontId="0" fillId="0" borderId="0" xfId="0"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6" fillId="0" borderId="0" xfId="0" applyFont="1" applyAlignment="1">
      <alignment/>
    </xf>
    <xf numFmtId="0" fontId="27" fillId="0" borderId="0" xfId="0" applyFont="1" applyAlignment="1">
      <alignment/>
    </xf>
    <xf numFmtId="0" fontId="6" fillId="0" borderId="0" xfId="0" applyFont="1" applyBorder="1" applyAlignment="1">
      <alignment/>
    </xf>
    <xf numFmtId="3" fontId="6" fillId="0" borderId="0" xfId="0" applyNumberFormat="1" applyFont="1" applyAlignment="1">
      <alignment horizontal="right"/>
    </xf>
    <xf numFmtId="3" fontId="6" fillId="0" borderId="0" xfId="0" applyNumberFormat="1" applyFont="1" applyBorder="1" applyAlignment="1">
      <alignment horizontal="righ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2" xfId="0" applyFont="1" applyFill="1" applyBorder="1" applyAlignment="1">
      <alignment/>
    </xf>
    <xf numFmtId="0" fontId="6" fillId="0" borderId="13" xfId="0" applyFont="1" applyFill="1" applyBorder="1" applyAlignment="1">
      <alignment/>
    </xf>
    <xf numFmtId="0" fontId="27" fillId="0" borderId="0" xfId="0" applyFont="1" applyBorder="1" applyAlignment="1">
      <alignment/>
    </xf>
    <xf numFmtId="0" fontId="27" fillId="0" borderId="0" xfId="0" applyFont="1" applyFill="1" applyBorder="1" applyAlignment="1">
      <alignment/>
    </xf>
    <xf numFmtId="3" fontId="5" fillId="0" borderId="15" xfId="0" applyNumberFormat="1" applyFont="1" applyBorder="1" applyAlignment="1">
      <alignment horizontal="center"/>
    </xf>
    <xf numFmtId="3" fontId="5" fillId="0" borderId="16" xfId="0" applyNumberFormat="1" applyFont="1" applyBorder="1" applyAlignment="1">
      <alignment horizontal="center"/>
    </xf>
    <xf numFmtId="3" fontId="6" fillId="0" borderId="17" xfId="0" applyNumberFormat="1" applyFont="1" applyBorder="1" applyAlignment="1">
      <alignment horizontal="right"/>
    </xf>
    <xf numFmtId="3" fontId="6" fillId="0" borderId="18" xfId="0" applyNumberFormat="1" applyFont="1" applyBorder="1" applyAlignment="1">
      <alignment horizontal="right"/>
    </xf>
    <xf numFmtId="3" fontId="6" fillId="0" borderId="19" xfId="0" applyNumberFormat="1" applyFont="1" applyBorder="1" applyAlignment="1">
      <alignment horizontal="right"/>
    </xf>
    <xf numFmtId="3" fontId="6" fillId="0" borderId="20" xfId="0" applyNumberFormat="1" applyFont="1" applyBorder="1" applyAlignment="1">
      <alignment horizontal="right"/>
    </xf>
    <xf numFmtId="3" fontId="6" fillId="0" borderId="21" xfId="0" applyNumberFormat="1" applyFont="1" applyBorder="1" applyAlignment="1">
      <alignment horizontal="right"/>
    </xf>
    <xf numFmtId="3" fontId="6" fillId="0" borderId="22" xfId="0" applyNumberFormat="1" applyFont="1" applyBorder="1" applyAlignment="1">
      <alignment horizontal="right"/>
    </xf>
    <xf numFmtId="3" fontId="6" fillId="0" borderId="23" xfId="0" applyNumberFormat="1" applyFont="1" applyBorder="1" applyAlignment="1">
      <alignment horizontal="right"/>
    </xf>
    <xf numFmtId="3" fontId="6" fillId="0" borderId="24" xfId="0" applyNumberFormat="1" applyFont="1" applyBorder="1" applyAlignment="1">
      <alignment horizontal="right"/>
    </xf>
    <xf numFmtId="49" fontId="5" fillId="0" borderId="15" xfId="0" applyNumberFormat="1" applyFont="1" applyBorder="1" applyAlignment="1">
      <alignment horizontal="center"/>
    </xf>
    <xf numFmtId="3" fontId="5" fillId="0" borderId="25" xfId="0" applyNumberFormat="1" applyFont="1" applyBorder="1" applyAlignment="1">
      <alignment horizontal="center"/>
    </xf>
    <xf numFmtId="3" fontId="6" fillId="0" borderId="26" xfId="0" applyNumberFormat="1" applyFont="1" applyBorder="1" applyAlignment="1">
      <alignment horizontal="right"/>
    </xf>
    <xf numFmtId="3" fontId="6" fillId="0" borderId="3" xfId="0" applyNumberFormat="1" applyFont="1" applyBorder="1" applyAlignment="1">
      <alignment horizontal="right"/>
    </xf>
    <xf numFmtId="3" fontId="6" fillId="0" borderId="27" xfId="0" applyNumberFormat="1" applyFont="1" applyBorder="1" applyAlignment="1">
      <alignment horizontal="right"/>
    </xf>
    <xf numFmtId="3" fontId="6" fillId="1" borderId="19" xfId="0" applyNumberFormat="1" applyFont="1" applyFill="1" applyBorder="1" applyAlignment="1">
      <alignment horizontal="right"/>
    </xf>
    <xf numFmtId="3" fontId="6" fillId="1" borderId="3" xfId="0" applyNumberFormat="1" applyFont="1" applyFill="1" applyBorder="1" applyAlignment="1">
      <alignment horizontal="right"/>
    </xf>
    <xf numFmtId="3" fontId="6" fillId="1" borderId="20" xfId="0" applyNumberFormat="1" applyFont="1" applyFill="1" applyBorder="1" applyAlignment="1">
      <alignment horizontal="right"/>
    </xf>
    <xf numFmtId="3" fontId="6" fillId="0" borderId="28" xfId="0" applyNumberFormat="1" applyFont="1" applyBorder="1" applyAlignment="1">
      <alignment horizontal="right"/>
    </xf>
    <xf numFmtId="3" fontId="4" fillId="0" borderId="19" xfId="0" applyNumberFormat="1" applyFont="1" applyBorder="1" applyAlignment="1">
      <alignment horizontal="right"/>
    </xf>
    <xf numFmtId="0" fontId="6" fillId="0" borderId="29" xfId="0" applyFont="1" applyBorder="1" applyAlignment="1">
      <alignment/>
    </xf>
    <xf numFmtId="3" fontId="6" fillId="2" borderId="19" xfId="0" applyNumberFormat="1" applyFont="1" applyFill="1" applyBorder="1" applyAlignment="1">
      <alignment horizontal="right"/>
    </xf>
    <xf numFmtId="3" fontId="6" fillId="2" borderId="20" xfId="0" applyNumberFormat="1" applyFont="1" applyFill="1" applyBorder="1" applyAlignment="1">
      <alignment horizontal="right"/>
    </xf>
    <xf numFmtId="3" fontId="6" fillId="2" borderId="30" xfId="0" applyNumberFormat="1" applyFont="1" applyFill="1" applyBorder="1" applyAlignment="1">
      <alignment horizontal="right"/>
    </xf>
    <xf numFmtId="3" fontId="6" fillId="2" borderId="31" xfId="0" applyNumberFormat="1" applyFont="1" applyFill="1" applyBorder="1" applyAlignment="1">
      <alignment horizontal="right"/>
    </xf>
    <xf numFmtId="0" fontId="6" fillId="24" borderId="13" xfId="0" applyFont="1" applyFill="1" applyBorder="1" applyAlignment="1">
      <alignment/>
    </xf>
    <xf numFmtId="0" fontId="26" fillId="24" borderId="13" xfId="0" applyFont="1" applyFill="1" applyBorder="1" applyAlignment="1">
      <alignment/>
    </xf>
    <xf numFmtId="3" fontId="6" fillId="24" borderId="21" xfId="0" applyNumberFormat="1" applyFont="1" applyFill="1" applyBorder="1" applyAlignment="1">
      <alignment horizontal="right"/>
    </xf>
    <xf numFmtId="3" fontId="6" fillId="24" borderId="22" xfId="0" applyNumberFormat="1" applyFont="1" applyFill="1" applyBorder="1" applyAlignment="1">
      <alignment horizontal="right"/>
    </xf>
    <xf numFmtId="3" fontId="6" fillId="24" borderId="27" xfId="0" applyNumberFormat="1" applyFont="1" applyFill="1" applyBorder="1" applyAlignment="1">
      <alignment horizontal="right"/>
    </xf>
    <xf numFmtId="0" fontId="6" fillId="24" borderId="12" xfId="0" applyFont="1" applyFill="1" applyBorder="1" applyAlignment="1">
      <alignment/>
    </xf>
    <xf numFmtId="0" fontId="28" fillId="0" borderId="0" xfId="0" applyFont="1" applyBorder="1" applyAlignment="1">
      <alignment/>
    </xf>
    <xf numFmtId="3" fontId="6" fillId="0" borderId="32" xfId="0" applyNumberFormat="1" applyFont="1" applyBorder="1" applyAlignment="1">
      <alignment horizontal="right"/>
    </xf>
    <xf numFmtId="0" fontId="6" fillId="0" borderId="12" xfId="0" applyFont="1" applyFill="1" applyBorder="1" applyAlignment="1">
      <alignment horizontal="left" wrapText="1"/>
    </xf>
    <xf numFmtId="0" fontId="5" fillId="0" borderId="0" xfId="0" applyFont="1" applyBorder="1" applyAlignment="1">
      <alignment/>
    </xf>
    <xf numFmtId="0" fontId="6" fillId="0" borderId="12" xfId="0" applyFont="1" applyFill="1" applyBorder="1" applyAlignment="1">
      <alignment horizontal="left"/>
    </xf>
    <xf numFmtId="0" fontId="6" fillId="2" borderId="12" xfId="0" applyFont="1" applyFill="1" applyBorder="1" applyAlignment="1">
      <alignment/>
    </xf>
    <xf numFmtId="0" fontId="29" fillId="2" borderId="12" xfId="0" applyFont="1" applyFill="1" applyBorder="1" applyAlignment="1">
      <alignment horizontal="left" wrapText="1"/>
    </xf>
    <xf numFmtId="0" fontId="6" fillId="2" borderId="0" xfId="0" applyFont="1" applyFill="1" applyBorder="1" applyAlignment="1">
      <alignment horizontal="left"/>
    </xf>
    <xf numFmtId="0" fontId="6" fillId="2" borderId="0" xfId="0" applyFont="1" applyFill="1" applyBorder="1" applyAlignment="1">
      <alignment/>
    </xf>
    <xf numFmtId="0" fontId="30"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Alignment="1">
      <alignment/>
    </xf>
    <xf numFmtId="0" fontId="6" fillId="0" borderId="0" xfId="0" applyFont="1" applyAlignment="1">
      <alignment vertical="center"/>
    </xf>
    <xf numFmtId="0" fontId="27" fillId="0" borderId="13" xfId="0" applyFont="1" applyBorder="1" applyAlignment="1">
      <alignment/>
    </xf>
    <xf numFmtId="0" fontId="6" fillId="2" borderId="0" xfId="0" applyFont="1" applyFill="1" applyAlignment="1">
      <alignment/>
    </xf>
    <xf numFmtId="3" fontId="6" fillId="0" borderId="14" xfId="0" applyNumberFormat="1" applyFont="1" applyBorder="1" applyAlignment="1">
      <alignment horizontal="right"/>
    </xf>
    <xf numFmtId="3" fontId="6" fillId="0" borderId="32" xfId="0" applyNumberFormat="1" applyFont="1" applyFill="1" applyBorder="1" applyAlignment="1">
      <alignment horizontal="right"/>
    </xf>
    <xf numFmtId="3" fontId="6" fillId="0" borderId="0" xfId="0" applyNumberFormat="1" applyFont="1" applyFill="1" applyBorder="1" applyAlignment="1">
      <alignment horizontal="right"/>
    </xf>
    <xf numFmtId="0" fontId="0" fillId="0" borderId="0" xfId="0" applyFill="1" applyBorder="1" applyAlignment="1">
      <alignment/>
    </xf>
    <xf numFmtId="0" fontId="6" fillId="0" borderId="0" xfId="0" applyFont="1" applyAlignment="1">
      <alignment horizontal="left"/>
    </xf>
    <xf numFmtId="49" fontId="5" fillId="0" borderId="0" xfId="0" applyNumberFormat="1" applyFont="1" applyBorder="1" applyAlignment="1">
      <alignment horizontal="center"/>
    </xf>
    <xf numFmtId="0" fontId="6" fillId="0" borderId="33" xfId="0" applyFont="1" applyBorder="1" applyAlignment="1">
      <alignment horizontal="left"/>
    </xf>
    <xf numFmtId="3" fontId="6" fillId="0" borderId="11" xfId="0" applyNumberFormat="1" applyFont="1" applyBorder="1" applyAlignment="1">
      <alignment horizontal="right"/>
    </xf>
    <xf numFmtId="3" fontId="5" fillId="0" borderId="26" xfId="0" applyNumberFormat="1" applyFont="1" applyBorder="1" applyAlignment="1">
      <alignment horizontal="center"/>
    </xf>
    <xf numFmtId="3" fontId="6" fillId="0" borderId="0" xfId="0" applyNumberFormat="1" applyFont="1" applyAlignment="1">
      <alignment horizontal="left"/>
    </xf>
    <xf numFmtId="3" fontId="6" fillId="0" borderId="11" xfId="0" applyNumberFormat="1" applyFont="1" applyBorder="1" applyAlignment="1">
      <alignment horizontal="left"/>
    </xf>
    <xf numFmtId="49" fontId="5" fillId="24" borderId="15" xfId="0" applyNumberFormat="1" applyFont="1" applyFill="1" applyBorder="1" applyAlignment="1">
      <alignment horizontal="center"/>
    </xf>
    <xf numFmtId="3" fontId="6" fillId="24" borderId="17" xfId="0" applyNumberFormat="1" applyFont="1" applyFill="1" applyBorder="1" applyAlignment="1">
      <alignment horizontal="right"/>
    </xf>
    <xf numFmtId="3" fontId="6" fillId="24" borderId="19" xfId="0" applyNumberFormat="1" applyFont="1" applyFill="1" applyBorder="1" applyAlignment="1">
      <alignment horizontal="right"/>
    </xf>
    <xf numFmtId="3" fontId="6" fillId="2" borderId="23" xfId="0" applyNumberFormat="1" applyFont="1" applyFill="1" applyBorder="1" applyAlignment="1">
      <alignment horizontal="right"/>
    </xf>
    <xf numFmtId="0" fontId="6" fillId="0" borderId="34" xfId="0" applyFont="1" applyBorder="1" applyAlignment="1">
      <alignment/>
    </xf>
    <xf numFmtId="0" fontId="28" fillId="0" borderId="13" xfId="0" applyFont="1" applyBorder="1" applyAlignment="1">
      <alignment/>
    </xf>
    <xf numFmtId="186" fontId="6" fillId="24" borderId="35" xfId="0" applyNumberFormat="1" applyFont="1" applyFill="1" applyBorder="1" applyAlignment="1">
      <alignment horizontal="right"/>
    </xf>
    <xf numFmtId="186" fontId="6" fillId="24" borderId="14" xfId="0" applyNumberFormat="1" applyFont="1" applyFill="1" applyBorder="1" applyAlignment="1">
      <alignment horizontal="right"/>
    </xf>
    <xf numFmtId="0" fontId="6" fillId="0" borderId="12" xfId="0" applyFont="1" applyBorder="1" applyAlignment="1">
      <alignment horizontal="left" wrapText="1"/>
    </xf>
    <xf numFmtId="0" fontId="6" fillId="0" borderId="14" xfId="0" applyFont="1" applyBorder="1" applyAlignment="1">
      <alignment horizontal="left" wrapText="1"/>
    </xf>
    <xf numFmtId="0" fontId="6" fillId="0" borderId="13" xfId="0" applyFont="1" applyBorder="1" applyAlignment="1">
      <alignment horizontal="left" wrapText="1"/>
    </xf>
    <xf numFmtId="0" fontId="6" fillId="0" borderId="34" xfId="0" applyFont="1" applyBorder="1" applyAlignment="1">
      <alignment horizontal="left" wrapText="1"/>
    </xf>
    <xf numFmtId="0" fontId="5" fillId="2" borderId="0" xfId="0" applyFont="1" applyFill="1" applyBorder="1" applyAlignment="1">
      <alignment/>
    </xf>
    <xf numFmtId="0" fontId="6" fillId="0" borderId="32" xfId="0" applyFont="1" applyBorder="1" applyAlignment="1">
      <alignment/>
    </xf>
    <xf numFmtId="3" fontId="6" fillId="24" borderId="15" xfId="0" applyNumberFormat="1" applyFont="1" applyFill="1" applyBorder="1" applyAlignment="1">
      <alignment horizontal="right"/>
    </xf>
    <xf numFmtId="0" fontId="6" fillId="0" borderId="12" xfId="0" applyFont="1" applyBorder="1" applyAlignment="1">
      <alignment horizontal="left"/>
    </xf>
    <xf numFmtId="0" fontId="6" fillId="0" borderId="0" xfId="0" applyFont="1" applyBorder="1" applyAlignment="1">
      <alignment horizontal="left" wrapText="1"/>
    </xf>
    <xf numFmtId="0" fontId="6" fillId="0" borderId="34" xfId="0" applyFont="1" applyFill="1" applyBorder="1" applyAlignment="1">
      <alignment/>
    </xf>
    <xf numFmtId="0" fontId="6" fillId="0" borderId="36" xfId="0" applyFont="1" applyFill="1" applyBorder="1" applyAlignment="1">
      <alignment/>
    </xf>
    <xf numFmtId="0" fontId="6" fillId="0" borderId="37" xfId="0" applyFont="1" applyBorder="1" applyAlignment="1">
      <alignment/>
    </xf>
    <xf numFmtId="0" fontId="6" fillId="0" borderId="35" xfId="0" applyFont="1" applyBorder="1" applyAlignment="1">
      <alignment/>
    </xf>
    <xf numFmtId="0" fontId="3" fillId="0" borderId="34" xfId="0" applyFont="1" applyBorder="1" applyAlignment="1">
      <alignment/>
    </xf>
    <xf numFmtId="0" fontId="6" fillId="0" borderId="0" xfId="0" applyFont="1" applyBorder="1" applyAlignment="1">
      <alignment/>
    </xf>
    <xf numFmtId="0" fontId="6" fillId="0" borderId="12" xfId="0" applyFont="1" applyBorder="1" applyAlignment="1">
      <alignment/>
    </xf>
    <xf numFmtId="0" fontId="6" fillId="0" borderId="14" xfId="0" applyFont="1" applyBorder="1" applyAlignment="1">
      <alignment/>
    </xf>
    <xf numFmtId="0" fontId="6" fillId="0" borderId="34" xfId="0" applyFont="1" applyBorder="1" applyAlignment="1">
      <alignment/>
    </xf>
    <xf numFmtId="0" fontId="27" fillId="0" borderId="12" xfId="0" applyFont="1" applyBorder="1" applyAlignment="1">
      <alignment/>
    </xf>
    <xf numFmtId="0" fontId="6" fillId="0" borderId="38" xfId="0" applyFont="1" applyBorder="1" applyAlignment="1">
      <alignment/>
    </xf>
    <xf numFmtId="3" fontId="6" fillId="0" borderId="39" xfId="0" applyNumberFormat="1" applyFont="1" applyBorder="1" applyAlignment="1">
      <alignment horizontal="right"/>
    </xf>
    <xf numFmtId="3" fontId="6" fillId="0" borderId="40" xfId="0" applyNumberFormat="1" applyFont="1" applyFill="1" applyBorder="1" applyAlignment="1">
      <alignment horizontal="right"/>
    </xf>
    <xf numFmtId="3" fontId="6" fillId="2" borderId="41" xfId="0" applyNumberFormat="1" applyFont="1" applyFill="1" applyBorder="1" applyAlignment="1">
      <alignment horizontal="right"/>
    </xf>
    <xf numFmtId="3" fontId="6" fillId="24" borderId="40" xfId="0" applyNumberFormat="1" applyFont="1" applyFill="1" applyBorder="1" applyAlignment="1">
      <alignment horizontal="right"/>
    </xf>
    <xf numFmtId="3" fontId="6" fillId="0" borderId="40" xfId="0" applyNumberFormat="1" applyFont="1" applyBorder="1" applyAlignment="1">
      <alignment horizontal="right"/>
    </xf>
    <xf numFmtId="3" fontId="6" fillId="0" borderId="41" xfId="0" applyNumberFormat="1" applyFont="1" applyBorder="1" applyAlignment="1">
      <alignment horizontal="right"/>
    </xf>
    <xf numFmtId="0" fontId="3" fillId="0" borderId="12" xfId="0" applyFont="1" applyBorder="1" applyAlignment="1">
      <alignment/>
    </xf>
    <xf numFmtId="0" fontId="28" fillId="0" borderId="12" xfId="0" applyFont="1" applyBorder="1" applyAlignment="1">
      <alignment/>
    </xf>
    <xf numFmtId="0" fontId="6" fillId="0" borderId="42" xfId="0" applyFont="1" applyBorder="1" applyAlignment="1">
      <alignment/>
    </xf>
    <xf numFmtId="0" fontId="6" fillId="0" borderId="43" xfId="0" applyFont="1" applyBorder="1" applyAlignment="1">
      <alignment/>
    </xf>
    <xf numFmtId="0" fontId="6" fillId="0" borderId="38" xfId="0" applyFont="1" applyBorder="1" applyAlignment="1">
      <alignment horizontal="left" wrapText="1"/>
    </xf>
    <xf numFmtId="3" fontId="6" fillId="2" borderId="3" xfId="0" applyNumberFormat="1" applyFont="1" applyFill="1" applyBorder="1" applyAlignment="1">
      <alignment horizontal="right"/>
    </xf>
    <xf numFmtId="3" fontId="6" fillId="2" borderId="44" xfId="0" applyNumberFormat="1" applyFont="1" applyFill="1" applyBorder="1" applyAlignment="1">
      <alignment horizontal="right"/>
    </xf>
    <xf numFmtId="3" fontId="6" fillId="2" borderId="45" xfId="0" applyNumberFormat="1" applyFont="1" applyFill="1" applyBorder="1" applyAlignment="1">
      <alignment horizontal="right"/>
    </xf>
    <xf numFmtId="3" fontId="6" fillId="2" borderId="46" xfId="0" applyNumberFormat="1" applyFont="1" applyFill="1" applyBorder="1" applyAlignment="1">
      <alignment horizontal="right"/>
    </xf>
    <xf numFmtId="3" fontId="6" fillId="24" borderId="47" xfId="0" applyNumberFormat="1" applyFont="1" applyFill="1" applyBorder="1" applyAlignment="1">
      <alignment horizontal="right"/>
    </xf>
    <xf numFmtId="3" fontId="6" fillId="24" borderId="48" xfId="0" applyNumberFormat="1" applyFont="1" applyFill="1" applyBorder="1" applyAlignment="1">
      <alignment horizontal="right"/>
    </xf>
    <xf numFmtId="3" fontId="6" fillId="24" borderId="49" xfId="0" applyNumberFormat="1" applyFont="1" applyFill="1" applyBorder="1" applyAlignment="1">
      <alignment horizontal="right"/>
    </xf>
    <xf numFmtId="3" fontId="6" fillId="2" borderId="17" xfId="0" applyNumberFormat="1" applyFont="1" applyFill="1" applyBorder="1" applyAlignment="1">
      <alignment horizontal="right"/>
    </xf>
    <xf numFmtId="3" fontId="6" fillId="2" borderId="26" xfId="0" applyNumberFormat="1" applyFont="1" applyFill="1" applyBorder="1" applyAlignment="1">
      <alignment horizontal="right"/>
    </xf>
    <xf numFmtId="3" fontId="6" fillId="2" borderId="18" xfId="0" applyNumberFormat="1" applyFont="1" applyFill="1" applyBorder="1" applyAlignment="1">
      <alignment horizontal="right"/>
    </xf>
    <xf numFmtId="0" fontId="6" fillId="0" borderId="13" xfId="0" applyFont="1" applyBorder="1" applyAlignment="1">
      <alignment horizontal="left"/>
    </xf>
    <xf numFmtId="3" fontId="6" fillId="2" borderId="50" xfId="0" applyNumberFormat="1" applyFont="1" applyFill="1" applyBorder="1" applyAlignment="1">
      <alignment horizontal="right"/>
    </xf>
    <xf numFmtId="3" fontId="6" fillId="24" borderId="51" xfId="0" applyNumberFormat="1" applyFont="1" applyFill="1" applyBorder="1" applyAlignment="1">
      <alignment horizontal="right"/>
    </xf>
    <xf numFmtId="3" fontId="26" fillId="0" borderId="0" xfId="0" applyNumberFormat="1" applyFont="1" applyAlignment="1">
      <alignment horizontal="left" wrapText="1"/>
    </xf>
    <xf numFmtId="0" fontId="6" fillId="0" borderId="14" xfId="0" applyFont="1" applyFill="1" applyBorder="1" applyAlignment="1">
      <alignment/>
    </xf>
    <xf numFmtId="3" fontId="6" fillId="0" borderId="15" xfId="0" applyNumberFormat="1" applyFont="1" applyBorder="1" applyAlignment="1">
      <alignment horizontal="right"/>
    </xf>
    <xf numFmtId="3" fontId="26" fillId="0" borderId="0" xfId="0" applyNumberFormat="1" applyFont="1" applyBorder="1" applyAlignment="1">
      <alignment horizontal="left" wrapText="1"/>
    </xf>
    <xf numFmtId="0" fontId="6" fillId="0" borderId="52" xfId="0" applyFont="1" applyBorder="1" applyAlignment="1">
      <alignment/>
    </xf>
    <xf numFmtId="3" fontId="6" fillId="24" borderId="53" xfId="0" applyNumberFormat="1" applyFont="1" applyFill="1" applyBorder="1" applyAlignment="1">
      <alignment horizontal="right"/>
    </xf>
    <xf numFmtId="3" fontId="6" fillId="24" borderId="54" xfId="0" applyNumberFormat="1" applyFont="1" applyFill="1" applyBorder="1" applyAlignment="1">
      <alignment horizontal="right"/>
    </xf>
    <xf numFmtId="0" fontId="26" fillId="0" borderId="0" xfId="0" applyFont="1" applyAlignment="1">
      <alignment/>
    </xf>
    <xf numFmtId="0" fontId="1" fillId="0" borderId="32" xfId="0" applyFont="1" applyFill="1" applyBorder="1" applyAlignment="1">
      <alignment/>
    </xf>
    <xf numFmtId="0" fontId="6" fillId="0" borderId="32" xfId="0" applyFont="1" applyFill="1" applyBorder="1" applyAlignment="1">
      <alignment/>
    </xf>
    <xf numFmtId="0" fontId="31" fillId="0" borderId="0" xfId="0" applyFont="1" applyFill="1" applyBorder="1" applyAlignment="1">
      <alignment vertical="center"/>
    </xf>
    <xf numFmtId="3" fontId="5" fillId="0" borderId="25" xfId="0" applyNumberFormat="1" applyFont="1" applyFill="1" applyBorder="1" applyAlignment="1">
      <alignment horizontal="center"/>
    </xf>
    <xf numFmtId="0" fontId="31" fillId="0" borderId="55" xfId="0" applyFont="1" applyFill="1" applyBorder="1" applyAlignment="1">
      <alignment vertical="center"/>
    </xf>
    <xf numFmtId="3" fontId="6" fillId="24" borderId="0" xfId="0" applyNumberFormat="1" applyFont="1" applyFill="1" applyBorder="1" applyAlignment="1">
      <alignment horizontal="right"/>
    </xf>
    <xf numFmtId="0" fontId="6" fillId="0" borderId="0" xfId="0" applyFont="1" applyBorder="1" applyAlignment="1">
      <alignment vertical="top"/>
    </xf>
    <xf numFmtId="0" fontId="6" fillId="0" borderId="0" xfId="0" applyFont="1" applyBorder="1" applyAlignment="1">
      <alignment horizontal="left"/>
    </xf>
    <xf numFmtId="3" fontId="6" fillId="2" borderId="56" xfId="0" applyNumberFormat="1" applyFont="1" applyFill="1" applyBorder="1" applyAlignment="1">
      <alignment horizontal="right"/>
    </xf>
    <xf numFmtId="3" fontId="6" fillId="24" borderId="39" xfId="0" applyNumberFormat="1" applyFont="1" applyFill="1" applyBorder="1" applyAlignment="1">
      <alignment horizontal="right"/>
    </xf>
    <xf numFmtId="0" fontId="6" fillId="0" borderId="11" xfId="0" applyFont="1" applyBorder="1" applyAlignment="1">
      <alignment horizontal="left"/>
    </xf>
    <xf numFmtId="3" fontId="6" fillId="24" borderId="57" xfId="0" applyNumberFormat="1" applyFont="1" applyFill="1" applyBorder="1" applyAlignment="1">
      <alignment horizontal="right"/>
    </xf>
    <xf numFmtId="0" fontId="26" fillId="2" borderId="58" xfId="0" applyFont="1" applyFill="1" applyBorder="1" applyAlignment="1">
      <alignment/>
    </xf>
    <xf numFmtId="0" fontId="6" fillId="2" borderId="58" xfId="0" applyFont="1" applyFill="1" applyBorder="1" applyAlignment="1">
      <alignment/>
    </xf>
    <xf numFmtId="3" fontId="6" fillId="2" borderId="59" xfId="0" applyNumberFormat="1" applyFont="1" applyFill="1" applyBorder="1" applyAlignment="1">
      <alignment horizontal="right"/>
    </xf>
    <xf numFmtId="0" fontId="6" fillId="0" borderId="10" xfId="0" applyFont="1" applyFill="1" applyBorder="1" applyAlignment="1">
      <alignment/>
    </xf>
    <xf numFmtId="0" fontId="6" fillId="0" borderId="60" xfId="0" applyFont="1" applyBorder="1" applyAlignment="1">
      <alignment/>
    </xf>
    <xf numFmtId="0" fontId="27" fillId="0" borderId="0" xfId="0" applyFont="1" applyBorder="1" applyAlignment="1">
      <alignment/>
    </xf>
    <xf numFmtId="0" fontId="27" fillId="0" borderId="12" xfId="0" applyFont="1" applyBorder="1" applyAlignment="1">
      <alignment/>
    </xf>
    <xf numFmtId="0" fontId="27" fillId="0" borderId="14" xfId="0" applyFont="1" applyBorder="1" applyAlignment="1">
      <alignment/>
    </xf>
    <xf numFmtId="0" fontId="6" fillId="2" borderId="13" xfId="0" applyFont="1" applyFill="1" applyBorder="1" applyAlignment="1">
      <alignment/>
    </xf>
    <xf numFmtId="0" fontId="6" fillId="0" borderId="34" xfId="0" applyFont="1" applyFill="1" applyBorder="1" applyAlignment="1">
      <alignment/>
    </xf>
    <xf numFmtId="3" fontId="6" fillId="0" borderId="61" xfId="0" applyNumberFormat="1" applyFont="1" applyFill="1" applyBorder="1" applyAlignment="1">
      <alignment horizontal="right"/>
    </xf>
    <xf numFmtId="0" fontId="6" fillId="2" borderId="14" xfId="0" applyFont="1" applyFill="1" applyBorder="1" applyAlignment="1">
      <alignment/>
    </xf>
    <xf numFmtId="3" fontId="6" fillId="0" borderId="57" xfId="0" applyNumberFormat="1" applyFont="1" applyBorder="1" applyAlignment="1">
      <alignment horizontal="right"/>
    </xf>
    <xf numFmtId="3" fontId="6" fillId="24" borderId="62" xfId="0" applyNumberFormat="1" applyFont="1" applyFill="1" applyBorder="1" applyAlignment="1">
      <alignment horizontal="right"/>
    </xf>
    <xf numFmtId="3" fontId="6" fillId="24" borderId="55" xfId="0" applyNumberFormat="1" applyFont="1" applyFill="1" applyBorder="1" applyAlignment="1">
      <alignment horizontal="right"/>
    </xf>
    <xf numFmtId="3" fontId="6" fillId="0" borderId="57" xfId="0" applyNumberFormat="1" applyFont="1" applyFill="1" applyBorder="1" applyAlignment="1">
      <alignment horizontal="right"/>
    </xf>
    <xf numFmtId="3" fontId="6" fillId="25" borderId="11" xfId="0" applyNumberFormat="1" applyFont="1" applyFill="1" applyBorder="1" applyAlignment="1">
      <alignment horizontal="right"/>
    </xf>
    <xf numFmtId="3" fontId="6" fillId="25" borderId="23" xfId="0" applyNumberFormat="1" applyFont="1" applyFill="1" applyBorder="1" applyAlignment="1">
      <alignment horizontal="right"/>
    </xf>
    <xf numFmtId="3" fontId="6" fillId="0" borderId="63" xfId="0" applyNumberFormat="1" applyFont="1" applyBorder="1" applyAlignment="1">
      <alignment horizontal="right"/>
    </xf>
    <xf numFmtId="3" fontId="6" fillId="0" borderId="64" xfId="0" applyNumberFormat="1" applyFont="1" applyBorder="1" applyAlignment="1">
      <alignment horizontal="right"/>
    </xf>
    <xf numFmtId="0" fontId="27" fillId="0" borderId="29" xfId="0" applyFont="1" applyBorder="1" applyAlignment="1">
      <alignment/>
    </xf>
    <xf numFmtId="3" fontId="0" fillId="0" borderId="0" xfId="0" applyNumberFormat="1" applyAlignment="1">
      <alignment/>
    </xf>
    <xf numFmtId="3" fontId="6" fillId="0" borderId="56" xfId="0" applyNumberFormat="1" applyFont="1" applyBorder="1" applyAlignment="1">
      <alignment horizontal="right"/>
    </xf>
    <xf numFmtId="3" fontId="6" fillId="0" borderId="65" xfId="0" applyNumberFormat="1" applyFont="1" applyBorder="1" applyAlignment="1">
      <alignment horizontal="right"/>
    </xf>
    <xf numFmtId="0" fontId="6" fillId="24" borderId="0" xfId="0" applyFont="1" applyFill="1" applyBorder="1" applyAlignment="1">
      <alignment/>
    </xf>
    <xf numFmtId="3" fontId="6" fillId="24" borderId="66" xfId="0" applyNumberFormat="1" applyFont="1" applyFill="1" applyBorder="1" applyAlignment="1">
      <alignment horizontal="right"/>
    </xf>
    <xf numFmtId="0" fontId="0" fillId="24" borderId="0" xfId="0" applyFill="1" applyBorder="1" applyAlignment="1">
      <alignment/>
    </xf>
    <xf numFmtId="0" fontId="6" fillId="7" borderId="11" xfId="0" applyFont="1" applyFill="1" applyBorder="1" applyAlignment="1">
      <alignment/>
    </xf>
    <xf numFmtId="3" fontId="6" fillId="7" borderId="23" xfId="0" applyNumberFormat="1" applyFont="1" applyFill="1" applyBorder="1" applyAlignment="1">
      <alignment horizontal="right"/>
    </xf>
    <xf numFmtId="3" fontId="6" fillId="7" borderId="24" xfId="0" applyNumberFormat="1" applyFont="1" applyFill="1" applyBorder="1" applyAlignment="1">
      <alignment horizontal="right"/>
    </xf>
    <xf numFmtId="3" fontId="6" fillId="7" borderId="67" xfId="0" applyNumberFormat="1" applyFont="1" applyFill="1" applyBorder="1" applyAlignment="1">
      <alignment horizontal="right"/>
    </xf>
    <xf numFmtId="3" fontId="6" fillId="7" borderId="28" xfId="0" applyNumberFormat="1" applyFont="1" applyFill="1" applyBorder="1" applyAlignment="1">
      <alignment horizontal="right"/>
    </xf>
    <xf numFmtId="186" fontId="6" fillId="0" borderId="0" xfId="0" applyNumberFormat="1" applyFont="1" applyBorder="1" applyAlignment="1">
      <alignment horizontal="right"/>
    </xf>
    <xf numFmtId="186" fontId="6" fillId="24" borderId="0" xfId="0" applyNumberFormat="1" applyFont="1" applyFill="1" applyBorder="1" applyAlignment="1">
      <alignment horizontal="right"/>
    </xf>
    <xf numFmtId="0" fontId="26" fillId="0" borderId="0" xfId="0" applyFont="1" applyAlignment="1">
      <alignment horizontal="left"/>
    </xf>
    <xf numFmtId="0" fontId="1" fillId="0" borderId="0" xfId="0" applyFont="1" applyFill="1" applyBorder="1" applyAlignment="1">
      <alignment/>
    </xf>
    <xf numFmtId="3" fontId="5" fillId="0" borderId="26" xfId="0" applyNumberFormat="1" applyFont="1" applyFill="1" applyBorder="1" applyAlignment="1">
      <alignment horizontal="center"/>
    </xf>
    <xf numFmtId="0" fontId="27" fillId="0" borderId="0" xfId="0" applyFont="1" applyFill="1" applyBorder="1" applyAlignment="1">
      <alignment horizontal="left"/>
    </xf>
    <xf numFmtId="0" fontId="27" fillId="0" borderId="29" xfId="0" applyFont="1" applyFill="1" applyBorder="1" applyAlignment="1">
      <alignment horizontal="left"/>
    </xf>
    <xf numFmtId="0" fontId="6" fillId="0" borderId="36" xfId="0" applyFont="1" applyBorder="1" applyAlignment="1">
      <alignment/>
    </xf>
    <xf numFmtId="0" fontId="6" fillId="0" borderId="12" xfId="0" applyFont="1" applyFill="1" applyBorder="1" applyAlignment="1">
      <alignment/>
    </xf>
    <xf numFmtId="0" fontId="6" fillId="0" borderId="14" xfId="0" applyFont="1" applyFill="1" applyBorder="1" applyAlignment="1">
      <alignment/>
    </xf>
    <xf numFmtId="0" fontId="6" fillId="0" borderId="20" xfId="0" applyFont="1" applyBorder="1" applyAlignment="1">
      <alignment/>
    </xf>
    <xf numFmtId="0" fontId="27" fillId="0" borderId="42" xfId="0" applyFont="1" applyBorder="1" applyAlignment="1">
      <alignment/>
    </xf>
    <xf numFmtId="0" fontId="27" fillId="0" borderId="0" xfId="0" applyFont="1" applyFill="1" applyBorder="1" applyAlignment="1">
      <alignment/>
    </xf>
    <xf numFmtId="0" fontId="27" fillId="0" borderId="29" xfId="0" applyFont="1" applyFill="1" applyBorder="1" applyAlignment="1">
      <alignment/>
    </xf>
    <xf numFmtId="0" fontId="2" fillId="0" borderId="0" xfId="0" applyFont="1" applyAlignment="1">
      <alignment/>
    </xf>
    <xf numFmtId="186" fontId="6" fillId="0" borderId="40" xfId="0" applyNumberFormat="1" applyFont="1" applyBorder="1" applyAlignment="1">
      <alignment horizontal="right"/>
    </xf>
    <xf numFmtId="186" fontId="6" fillId="0" borderId="14" xfId="0" applyNumberFormat="1" applyFont="1" applyBorder="1" applyAlignment="1">
      <alignment horizontal="right"/>
    </xf>
    <xf numFmtId="3" fontId="5" fillId="0" borderId="0" xfId="0" applyNumberFormat="1" applyFont="1" applyFill="1" applyBorder="1" applyAlignment="1">
      <alignment horizontal="left"/>
    </xf>
    <xf numFmtId="0" fontId="0" fillId="0" borderId="0" xfId="0" applyBorder="1" applyAlignment="1">
      <alignment vertical="center"/>
    </xf>
    <xf numFmtId="3" fontId="6" fillId="24" borderId="38" xfId="0" applyNumberFormat="1" applyFont="1" applyFill="1" applyBorder="1" applyAlignment="1">
      <alignment horizontal="right"/>
    </xf>
    <xf numFmtId="0" fontId="0" fillId="0" borderId="0" xfId="0" applyFont="1" applyFill="1" applyBorder="1" applyAlignment="1">
      <alignment/>
    </xf>
    <xf numFmtId="3" fontId="6" fillId="0" borderId="26" xfId="0" applyNumberFormat="1" applyFont="1" applyFill="1" applyBorder="1" applyAlignment="1">
      <alignment horizontal="center"/>
    </xf>
    <xf numFmtId="3" fontId="6" fillId="0" borderId="26" xfId="0" applyNumberFormat="1" applyFont="1" applyFill="1" applyBorder="1" applyAlignment="1">
      <alignment horizontal="right"/>
    </xf>
    <xf numFmtId="0" fontId="0" fillId="0" borderId="0" xfId="0" applyFont="1" applyFill="1" applyBorder="1" applyAlignment="1">
      <alignment horizontal="left" vertical="top"/>
    </xf>
    <xf numFmtId="0" fontId="0" fillId="0" borderId="0" xfId="0" applyFont="1" applyFill="1" applyBorder="1" applyAlignment="1">
      <alignment horizontal="left"/>
    </xf>
    <xf numFmtId="0" fontId="6" fillId="0" borderId="0" xfId="0" applyFont="1" applyAlignment="1">
      <alignment horizontal="left" vertical="top"/>
    </xf>
    <xf numFmtId="3" fontId="6" fillId="0" borderId="0" xfId="0" applyNumberFormat="1" applyFont="1" applyBorder="1" applyAlignment="1">
      <alignment wrapText="1"/>
    </xf>
    <xf numFmtId="3" fontId="6" fillId="0" borderId="68" xfId="0" applyNumberFormat="1" applyFont="1" applyBorder="1" applyAlignment="1">
      <alignment horizontal="right"/>
    </xf>
    <xf numFmtId="3" fontId="6" fillId="0" borderId="0" xfId="0" applyNumberFormat="1" applyFont="1" applyBorder="1" applyAlignment="1">
      <alignment/>
    </xf>
    <xf numFmtId="0" fontId="31" fillId="0" borderId="55" xfId="0" applyFont="1" applyFill="1" applyBorder="1" applyAlignment="1">
      <alignment vertical="center" wrapText="1"/>
    </xf>
    <xf numFmtId="0" fontId="6" fillId="0" borderId="0" xfId="0" applyFont="1" applyAlignment="1">
      <alignment vertical="top"/>
    </xf>
    <xf numFmtId="0" fontId="26" fillId="0" borderId="0" xfId="0" applyFont="1" applyFill="1" applyBorder="1" applyAlignment="1">
      <alignment horizontal="left"/>
    </xf>
    <xf numFmtId="3" fontId="6" fillId="0" borderId="0" xfId="0" applyNumberFormat="1" applyFont="1" applyBorder="1" applyAlignment="1">
      <alignment horizontal="left"/>
    </xf>
    <xf numFmtId="0" fontId="6" fillId="0" borderId="14" xfId="0" applyFont="1" applyBorder="1" applyAlignment="1">
      <alignment vertical="top"/>
    </xf>
    <xf numFmtId="0" fontId="6" fillId="0" borderId="12" xfId="0" applyFont="1" applyBorder="1" applyAlignment="1">
      <alignment vertical="top"/>
    </xf>
    <xf numFmtId="0" fontId="6" fillId="0" borderId="29" xfId="0" applyFont="1" applyBorder="1" applyAlignment="1">
      <alignment vertical="top"/>
    </xf>
    <xf numFmtId="3" fontId="6" fillId="0" borderId="0" xfId="0" applyNumberFormat="1" applyFont="1" applyFill="1" applyBorder="1" applyAlignment="1">
      <alignment horizontal="left"/>
    </xf>
    <xf numFmtId="49" fontId="5" fillId="0" borderId="0" xfId="0" applyNumberFormat="1" applyFont="1" applyBorder="1" applyAlignment="1">
      <alignment horizontal="left"/>
    </xf>
    <xf numFmtId="3" fontId="6" fillId="0" borderId="17" xfId="0" applyNumberFormat="1" applyFont="1" applyBorder="1" applyAlignment="1">
      <alignment horizontal="left"/>
    </xf>
    <xf numFmtId="3" fontId="6" fillId="0" borderId="19" xfId="0" applyNumberFormat="1" applyFont="1" applyBorder="1" applyAlignment="1">
      <alignment horizontal="left"/>
    </xf>
    <xf numFmtId="3" fontId="6" fillId="0" borderId="21" xfId="0" applyNumberFormat="1" applyFont="1" applyBorder="1" applyAlignment="1">
      <alignment horizontal="left"/>
    </xf>
    <xf numFmtId="3" fontId="6" fillId="24" borderId="21" xfId="0" applyNumberFormat="1" applyFont="1" applyFill="1" applyBorder="1" applyAlignment="1">
      <alignment horizontal="left"/>
    </xf>
    <xf numFmtId="3" fontId="4" fillId="0" borderId="19" xfId="0" applyNumberFormat="1" applyFont="1" applyBorder="1" applyAlignment="1">
      <alignment horizontal="left"/>
    </xf>
    <xf numFmtId="3" fontId="6" fillId="7" borderId="23" xfId="0" applyNumberFormat="1" applyFont="1" applyFill="1" applyBorder="1" applyAlignment="1">
      <alignment horizontal="left"/>
    </xf>
    <xf numFmtId="3" fontId="6" fillId="0" borderId="57" xfId="0" applyNumberFormat="1" applyFont="1" applyBorder="1" applyAlignment="1">
      <alignment horizontal="left"/>
    </xf>
    <xf numFmtId="3" fontId="6" fillId="1" borderId="19" xfId="0" applyNumberFormat="1" applyFont="1" applyFill="1" applyBorder="1" applyAlignment="1">
      <alignment horizontal="left"/>
    </xf>
    <xf numFmtId="3" fontId="6" fillId="2" borderId="19" xfId="0" applyNumberFormat="1" applyFont="1" applyFill="1" applyBorder="1" applyAlignment="1">
      <alignment horizontal="left"/>
    </xf>
    <xf numFmtId="3" fontId="34" fillId="0" borderId="19" xfId="0" applyNumberFormat="1" applyFont="1" applyBorder="1" applyAlignment="1">
      <alignment horizontal="left" wrapText="1"/>
    </xf>
    <xf numFmtId="3" fontId="6" fillId="24" borderId="69" xfId="0" applyNumberFormat="1" applyFont="1" applyFill="1" applyBorder="1" applyAlignment="1">
      <alignment horizontal="left"/>
    </xf>
    <xf numFmtId="3" fontId="6" fillId="2" borderId="45" xfId="0" applyNumberFormat="1" applyFont="1" applyFill="1" applyBorder="1" applyAlignment="1">
      <alignment horizontal="left"/>
    </xf>
    <xf numFmtId="3" fontId="6" fillId="24" borderId="47" xfId="0" applyNumberFormat="1" applyFont="1" applyFill="1" applyBorder="1" applyAlignment="1">
      <alignment horizontal="left"/>
    </xf>
    <xf numFmtId="3" fontId="6" fillId="24" borderId="0" xfId="0" applyNumberFormat="1" applyFont="1" applyFill="1" applyBorder="1" applyAlignment="1">
      <alignment horizontal="left"/>
    </xf>
    <xf numFmtId="3" fontId="6" fillId="2" borderId="17" xfId="0" applyNumberFormat="1" applyFont="1" applyFill="1" applyBorder="1" applyAlignment="1">
      <alignment horizontal="left"/>
    </xf>
    <xf numFmtId="3" fontId="6" fillId="0" borderId="32" xfId="0" applyNumberFormat="1" applyFont="1" applyFill="1" applyBorder="1" applyAlignment="1">
      <alignment horizontal="left"/>
    </xf>
    <xf numFmtId="49" fontId="5" fillId="24" borderId="15" xfId="0" applyNumberFormat="1" applyFont="1" applyFill="1" applyBorder="1" applyAlignment="1">
      <alignment horizontal="left"/>
    </xf>
    <xf numFmtId="3" fontId="6" fillId="24" borderId="17" xfId="0" applyNumberFormat="1" applyFont="1" applyFill="1" applyBorder="1" applyAlignment="1">
      <alignment horizontal="left"/>
    </xf>
    <xf numFmtId="3" fontId="6" fillId="24" borderId="19" xfId="0" applyNumberFormat="1" applyFont="1" applyFill="1" applyBorder="1" applyAlignment="1">
      <alignment horizontal="left"/>
    </xf>
    <xf numFmtId="3" fontId="6" fillId="2" borderId="59" xfId="0" applyNumberFormat="1" applyFont="1" applyFill="1" applyBorder="1" applyAlignment="1">
      <alignment horizontal="left"/>
    </xf>
    <xf numFmtId="3" fontId="6" fillId="24" borderId="57" xfId="0" applyNumberFormat="1" applyFont="1" applyFill="1" applyBorder="1" applyAlignment="1">
      <alignment horizontal="left"/>
    </xf>
    <xf numFmtId="3" fontId="6" fillId="24" borderId="56" xfId="0" applyNumberFormat="1" applyFont="1" applyFill="1" applyBorder="1" applyAlignment="1">
      <alignment horizontal="left"/>
    </xf>
    <xf numFmtId="3" fontId="6" fillId="2" borderId="23" xfId="0" applyNumberFormat="1" applyFont="1" applyFill="1" applyBorder="1" applyAlignment="1">
      <alignment horizontal="left"/>
    </xf>
    <xf numFmtId="3" fontId="6" fillId="25" borderId="11" xfId="0" applyNumberFormat="1" applyFont="1" applyFill="1" applyBorder="1" applyAlignment="1">
      <alignment horizontal="left"/>
    </xf>
    <xf numFmtId="3" fontId="6" fillId="24" borderId="15" xfId="0" applyNumberFormat="1" applyFont="1" applyFill="1" applyBorder="1" applyAlignment="1">
      <alignment horizontal="left"/>
    </xf>
    <xf numFmtId="3" fontId="6" fillId="0" borderId="57" xfId="0" applyNumberFormat="1" applyFont="1" applyFill="1" applyBorder="1" applyAlignment="1">
      <alignment horizontal="left"/>
    </xf>
    <xf numFmtId="3" fontId="6" fillId="2" borderId="44" xfId="0" applyNumberFormat="1" applyFont="1" applyFill="1" applyBorder="1" applyAlignment="1">
      <alignment horizontal="left"/>
    </xf>
    <xf numFmtId="3" fontId="6" fillId="24" borderId="39" xfId="0" applyNumberFormat="1" applyFont="1" applyFill="1" applyBorder="1" applyAlignment="1">
      <alignment horizontal="left"/>
    </xf>
    <xf numFmtId="3" fontId="6" fillId="2" borderId="56" xfId="0" applyNumberFormat="1" applyFont="1" applyFill="1" applyBorder="1" applyAlignment="1">
      <alignment horizontal="left"/>
    </xf>
    <xf numFmtId="3" fontId="6" fillId="0" borderId="39" xfId="0" applyNumberFormat="1" applyFont="1" applyBorder="1" applyAlignment="1">
      <alignment horizontal="left"/>
    </xf>
    <xf numFmtId="0" fontId="6" fillId="0" borderId="0" xfId="0" applyFont="1" applyBorder="1" applyAlignment="1">
      <alignment wrapText="1"/>
    </xf>
    <xf numFmtId="3" fontId="6" fillId="0" borderId="70" xfId="0" applyNumberFormat="1" applyFont="1" applyBorder="1" applyAlignment="1">
      <alignment horizontal="right"/>
    </xf>
    <xf numFmtId="3" fontId="6" fillId="0" borderId="71" xfId="0" applyNumberFormat="1" applyFont="1" applyBorder="1" applyAlignment="1">
      <alignment horizontal="right"/>
    </xf>
    <xf numFmtId="3" fontId="6" fillId="0" borderId="70" xfId="0" applyNumberFormat="1" applyFont="1" applyBorder="1" applyAlignment="1">
      <alignment horizontal="left"/>
    </xf>
    <xf numFmtId="3" fontId="6" fillId="0" borderId="72" xfId="0" applyNumberFormat="1" applyFont="1" applyBorder="1" applyAlignment="1">
      <alignment horizontal="right"/>
    </xf>
    <xf numFmtId="3" fontId="26" fillId="0" borderId="0" xfId="0" applyNumberFormat="1" applyFont="1" applyAlignment="1">
      <alignment horizontal="right"/>
    </xf>
    <xf numFmtId="3" fontId="6" fillId="26" borderId="23" xfId="0" applyNumberFormat="1" applyFont="1" applyFill="1" applyBorder="1" applyAlignment="1">
      <alignment horizontal="right"/>
    </xf>
    <xf numFmtId="3" fontId="6" fillId="24" borderId="70" xfId="0" applyNumberFormat="1" applyFont="1" applyFill="1" applyBorder="1" applyAlignment="1">
      <alignment horizontal="right"/>
    </xf>
    <xf numFmtId="3" fontId="6" fillId="24" borderId="71" xfId="0" applyNumberFormat="1" applyFont="1" applyFill="1" applyBorder="1" applyAlignment="1">
      <alignment horizontal="right"/>
    </xf>
    <xf numFmtId="3" fontId="6" fillId="24" borderId="70" xfId="0" applyNumberFormat="1" applyFont="1" applyFill="1" applyBorder="1" applyAlignment="1">
      <alignment horizontal="left"/>
    </xf>
    <xf numFmtId="3" fontId="6" fillId="24" borderId="72" xfId="0" applyNumberFormat="1" applyFont="1" applyFill="1" applyBorder="1" applyAlignment="1">
      <alignment horizontal="right"/>
    </xf>
    <xf numFmtId="3" fontId="6" fillId="24" borderId="20" xfId="0" applyNumberFormat="1" applyFont="1" applyFill="1" applyBorder="1" applyAlignment="1">
      <alignment horizontal="right"/>
    </xf>
    <xf numFmtId="3" fontId="6" fillId="24" borderId="3" xfId="0" applyNumberFormat="1" applyFont="1" applyFill="1" applyBorder="1" applyAlignment="1">
      <alignment horizontal="right"/>
    </xf>
    <xf numFmtId="3" fontId="6" fillId="24" borderId="14" xfId="0" applyNumberFormat="1" applyFont="1" applyFill="1" applyBorder="1" applyAlignment="1">
      <alignment horizontal="right"/>
    </xf>
    <xf numFmtId="0" fontId="27" fillId="0" borderId="29" xfId="0" applyFont="1" applyBorder="1" applyAlignment="1">
      <alignment horizontal="left"/>
    </xf>
    <xf numFmtId="0" fontId="30" fillId="0" borderId="0" xfId="0" applyFont="1" applyBorder="1" applyAlignment="1">
      <alignment horizontal="left" wrapText="1"/>
    </xf>
    <xf numFmtId="0" fontId="30" fillId="0" borderId="29" xfId="0" applyFont="1" applyBorder="1" applyAlignment="1">
      <alignment horizontal="left" wrapText="1"/>
    </xf>
    <xf numFmtId="0" fontId="27" fillId="0" borderId="0" xfId="0" applyFont="1" applyFill="1" applyBorder="1" applyAlignment="1">
      <alignment horizontal="left" wrapText="1"/>
    </xf>
    <xf numFmtId="0" fontId="27" fillId="0" borderId="29" xfId="0" applyFont="1" applyFill="1" applyBorder="1" applyAlignment="1">
      <alignment horizontal="left" wrapText="1"/>
    </xf>
    <xf numFmtId="0" fontId="26" fillId="2" borderId="73" xfId="0" applyFont="1" applyFill="1" applyBorder="1" applyAlignment="1">
      <alignment horizontal="left" wrapText="1"/>
    </xf>
    <xf numFmtId="0" fontId="6" fillId="0" borderId="0" xfId="0" applyFont="1" applyBorder="1" applyAlignment="1">
      <alignment horizontal="left" wrapText="1"/>
    </xf>
    <xf numFmtId="186" fontId="6" fillId="2" borderId="74" xfId="0" applyNumberFormat="1" applyFont="1" applyFill="1" applyBorder="1" applyAlignment="1">
      <alignment horizontal="right"/>
    </xf>
    <xf numFmtId="186" fontId="6" fillId="2" borderId="75" xfId="0" applyNumberFormat="1" applyFont="1" applyFill="1" applyBorder="1" applyAlignment="1">
      <alignment horizontal="right"/>
    </xf>
    <xf numFmtId="0" fontId="27" fillId="0" borderId="0" xfId="0" applyFont="1" applyBorder="1" applyAlignment="1">
      <alignment horizontal="left"/>
    </xf>
    <xf numFmtId="0" fontId="5" fillId="27" borderId="76" xfId="0" applyFont="1" applyFill="1" applyBorder="1" applyAlignment="1">
      <alignment horizontal="center" vertical="top" wrapText="1"/>
    </xf>
    <xf numFmtId="0" fontId="5" fillId="27" borderId="10" xfId="0" applyFont="1" applyFill="1" applyBorder="1" applyAlignment="1">
      <alignment horizontal="center" vertical="top" wrapText="1"/>
    </xf>
    <xf numFmtId="0" fontId="5" fillId="27" borderId="60" xfId="0" applyFont="1" applyFill="1" applyBorder="1" applyAlignment="1">
      <alignment horizontal="center" vertical="top" wrapText="1"/>
    </xf>
    <xf numFmtId="0" fontId="5" fillId="27" borderId="32" xfId="0" applyFont="1" applyFill="1" applyBorder="1" applyAlignment="1">
      <alignment horizontal="center" vertical="top" wrapText="1"/>
    </xf>
    <xf numFmtId="0" fontId="5" fillId="27" borderId="77" xfId="0" applyFont="1" applyFill="1" applyBorder="1" applyAlignment="1">
      <alignment horizontal="center" vertical="top" wrapText="1"/>
    </xf>
    <xf numFmtId="0" fontId="5" fillId="27" borderId="62" xfId="0" applyFont="1" applyFill="1" applyBorder="1" applyAlignment="1">
      <alignment horizontal="center" vertical="top" wrapText="1"/>
    </xf>
    <xf numFmtId="3" fontId="5" fillId="28" borderId="62" xfId="0" applyNumberFormat="1" applyFont="1" applyFill="1" applyBorder="1" applyAlignment="1">
      <alignment horizontal="center" vertical="top" wrapText="1"/>
    </xf>
    <xf numFmtId="3" fontId="5" fillId="28" borderId="32" xfId="0" applyNumberFormat="1" applyFont="1" applyFill="1" applyBorder="1" applyAlignment="1">
      <alignment horizontal="center" vertical="top" wrapText="1"/>
    </xf>
    <xf numFmtId="3" fontId="5" fillId="28" borderId="77" xfId="0" applyNumberFormat="1" applyFont="1" applyFill="1" applyBorder="1" applyAlignment="1">
      <alignment horizontal="center" vertical="top" wrapText="1"/>
    </xf>
    <xf numFmtId="3" fontId="5" fillId="28" borderId="76" xfId="0" applyNumberFormat="1" applyFont="1" applyFill="1" applyBorder="1" applyAlignment="1">
      <alignment horizontal="center" vertical="top" wrapText="1"/>
    </xf>
    <xf numFmtId="3" fontId="5" fillId="28" borderId="10" xfId="0" applyNumberFormat="1" applyFont="1" applyFill="1" applyBorder="1" applyAlignment="1">
      <alignment horizontal="center" vertical="top" wrapText="1"/>
    </xf>
    <xf numFmtId="3" fontId="5" fillId="28" borderId="60" xfId="0" applyNumberFormat="1" applyFont="1" applyFill="1" applyBorder="1" applyAlignment="1">
      <alignment horizontal="center" vertical="top" wrapText="1"/>
    </xf>
    <xf numFmtId="0" fontId="27" fillId="0" borderId="0" xfId="0" applyFont="1" applyBorder="1" applyAlignment="1">
      <alignment horizontal="left" wrapText="1"/>
    </xf>
    <xf numFmtId="0" fontId="27" fillId="0" borderId="29" xfId="0" applyFont="1" applyBorder="1" applyAlignment="1">
      <alignment horizontal="left" wrapText="1"/>
    </xf>
    <xf numFmtId="0" fontId="6" fillId="2" borderId="12" xfId="0" applyFont="1" applyFill="1" applyBorder="1" applyAlignment="1">
      <alignment horizontal="left" wrapText="1"/>
    </xf>
    <xf numFmtId="0" fontId="6" fillId="2" borderId="14" xfId="0" applyFont="1" applyFill="1" applyBorder="1" applyAlignment="1">
      <alignment horizontal="left" wrapText="1"/>
    </xf>
    <xf numFmtId="0" fontId="6" fillId="0" borderId="12" xfId="0" applyFont="1" applyFill="1" applyBorder="1" applyAlignment="1">
      <alignment horizontal="left" wrapText="1"/>
    </xf>
    <xf numFmtId="0" fontId="6" fillId="0" borderId="14" xfId="0" applyFont="1" applyFill="1" applyBorder="1" applyAlignment="1">
      <alignment horizontal="left" wrapText="1"/>
    </xf>
    <xf numFmtId="0" fontId="31" fillId="4" borderId="0" xfId="0" applyFont="1" applyFill="1" applyBorder="1" applyAlignment="1">
      <alignment horizontal="center" vertical="center" wrapText="1"/>
    </xf>
    <xf numFmtId="0" fontId="0" fillId="0" borderId="0" xfId="0" applyAlignment="1">
      <alignment horizontal="center" vertical="center" wrapText="1"/>
    </xf>
    <xf numFmtId="0" fontId="27" fillId="0" borderId="0" xfId="0" applyFont="1" applyFill="1" applyBorder="1" applyAlignment="1">
      <alignment horizontal="left"/>
    </xf>
    <xf numFmtId="0" fontId="27" fillId="0" borderId="29" xfId="0" applyFont="1" applyFill="1" applyBorder="1" applyAlignment="1">
      <alignment horizontal="left"/>
    </xf>
    <xf numFmtId="186" fontId="6" fillId="2" borderId="33" xfId="0" applyNumberFormat="1" applyFont="1" applyFill="1" applyBorder="1" applyAlignment="1">
      <alignment horizontal="right"/>
    </xf>
    <xf numFmtId="186" fontId="6" fillId="2" borderId="78" xfId="0" applyNumberFormat="1" applyFont="1" applyFill="1" applyBorder="1" applyAlignment="1">
      <alignment horizontal="right"/>
    </xf>
    <xf numFmtId="186" fontId="6" fillId="24" borderId="35" xfId="0" applyNumberFormat="1" applyFont="1" applyFill="1" applyBorder="1" applyAlignment="1">
      <alignment horizontal="right"/>
    </xf>
    <xf numFmtId="186" fontId="6" fillId="24" borderId="14" xfId="0" applyNumberFormat="1" applyFont="1" applyFill="1" applyBorder="1" applyAlignment="1">
      <alignment horizontal="right"/>
    </xf>
    <xf numFmtId="186" fontId="6" fillId="24" borderId="79" xfId="0" applyNumberFormat="1" applyFont="1" applyFill="1" applyBorder="1" applyAlignment="1">
      <alignment horizontal="right"/>
    </xf>
    <xf numFmtId="186" fontId="6" fillId="24" borderId="38" xfId="0" applyNumberFormat="1" applyFont="1" applyFill="1" applyBorder="1" applyAlignment="1">
      <alignment horizontal="right"/>
    </xf>
    <xf numFmtId="186" fontId="6" fillId="2" borderId="80" xfId="0" applyNumberFormat="1" applyFont="1" applyFill="1" applyBorder="1" applyAlignment="1">
      <alignment horizontal="right"/>
    </xf>
    <xf numFmtId="186" fontId="6" fillId="2" borderId="81" xfId="0" applyNumberFormat="1" applyFont="1" applyFill="1" applyBorder="1" applyAlignment="1">
      <alignment horizontal="right"/>
    </xf>
    <xf numFmtId="186" fontId="6" fillId="0" borderId="40" xfId="0" applyNumberFormat="1" applyFont="1" applyBorder="1" applyAlignment="1">
      <alignment horizontal="right"/>
    </xf>
    <xf numFmtId="186" fontId="6" fillId="0" borderId="14" xfId="0" applyNumberFormat="1" applyFont="1" applyBorder="1" applyAlignment="1">
      <alignment horizontal="right"/>
    </xf>
    <xf numFmtId="186" fontId="6" fillId="0" borderId="41" xfId="0" applyNumberFormat="1" applyFont="1" applyFill="1" applyBorder="1" applyAlignment="1">
      <alignment horizontal="right"/>
    </xf>
    <xf numFmtId="186" fontId="6" fillId="0" borderId="38" xfId="0" applyNumberFormat="1" applyFont="1" applyFill="1" applyBorder="1" applyAlignment="1">
      <alignment horizontal="right"/>
    </xf>
    <xf numFmtId="186" fontId="6" fillId="0" borderId="33" xfId="0" applyNumberFormat="1" applyFont="1" applyBorder="1" applyAlignment="1">
      <alignment horizontal="right"/>
    </xf>
    <xf numFmtId="186" fontId="6" fillId="0" borderId="78" xfId="0" applyNumberFormat="1" applyFont="1" applyBorder="1" applyAlignment="1">
      <alignment horizontal="right"/>
    </xf>
    <xf numFmtId="186" fontId="6" fillId="0" borderId="61" xfId="0" applyNumberFormat="1" applyFont="1" applyBorder="1" applyAlignment="1">
      <alignment horizontal="right"/>
    </xf>
    <xf numFmtId="186" fontId="6" fillId="0" borderId="36" xfId="0" applyNumberFormat="1" applyFont="1" applyBorder="1" applyAlignment="1">
      <alignment horizontal="right"/>
    </xf>
    <xf numFmtId="186" fontId="6" fillId="2" borderId="82" xfId="0" applyNumberFormat="1" applyFont="1" applyFill="1" applyBorder="1" applyAlignment="1">
      <alignment horizontal="right"/>
    </xf>
    <xf numFmtId="186" fontId="6" fillId="2" borderId="31" xfId="0" applyNumberFormat="1" applyFont="1" applyFill="1" applyBorder="1" applyAlignment="1">
      <alignment horizontal="right"/>
    </xf>
    <xf numFmtId="3" fontId="6" fillId="24" borderId="83" xfId="0" applyNumberFormat="1" applyFont="1" applyFill="1" applyBorder="1" applyAlignment="1">
      <alignment horizontal="right"/>
    </xf>
    <xf numFmtId="3" fontId="6" fillId="24" borderId="77" xfId="0" applyNumberFormat="1" applyFont="1" applyFill="1" applyBorder="1" applyAlignment="1">
      <alignment horizontal="right"/>
    </xf>
    <xf numFmtId="186" fontId="6" fillId="2" borderId="40" xfId="0" applyNumberFormat="1" applyFont="1" applyFill="1" applyBorder="1" applyAlignment="1">
      <alignment horizontal="right"/>
    </xf>
    <xf numFmtId="186" fontId="6" fillId="2" borderId="14" xfId="0" applyNumberFormat="1" applyFont="1" applyFill="1" applyBorder="1" applyAlignment="1">
      <alignment horizontal="right"/>
    </xf>
    <xf numFmtId="186" fontId="6" fillId="25" borderId="84" xfId="0" applyNumberFormat="1" applyFont="1" applyFill="1" applyBorder="1" applyAlignment="1">
      <alignment horizontal="right"/>
    </xf>
    <xf numFmtId="186" fontId="6" fillId="25" borderId="78" xfId="0" applyNumberFormat="1" applyFont="1" applyFill="1" applyBorder="1" applyAlignment="1">
      <alignment horizontal="right"/>
    </xf>
    <xf numFmtId="186" fontId="6" fillId="0" borderId="61" xfId="0" applyNumberFormat="1" applyFont="1" applyFill="1" applyBorder="1" applyAlignment="1">
      <alignment horizontal="right"/>
    </xf>
    <xf numFmtId="186" fontId="6" fillId="0" borderId="36" xfId="0" applyNumberFormat="1" applyFont="1" applyFill="1" applyBorder="1" applyAlignment="1">
      <alignment horizontal="right"/>
    </xf>
    <xf numFmtId="3" fontId="6" fillId="0" borderId="62" xfId="0" applyNumberFormat="1" applyFont="1" applyBorder="1" applyAlignment="1">
      <alignment horizontal="right"/>
    </xf>
    <xf numFmtId="3" fontId="6" fillId="0" borderId="77" xfId="0" applyNumberFormat="1" applyFont="1" applyBorder="1" applyAlignment="1">
      <alignment horizontal="right"/>
    </xf>
    <xf numFmtId="186" fontId="6" fillId="0" borderId="41" xfId="0" applyNumberFormat="1" applyFont="1" applyBorder="1" applyAlignment="1">
      <alignment horizontal="right"/>
    </xf>
    <xf numFmtId="186" fontId="6" fillId="0" borderId="38" xfId="0" applyNumberFormat="1" applyFont="1" applyBorder="1" applyAlignment="1">
      <alignment horizontal="right"/>
    </xf>
    <xf numFmtId="186" fontId="6" fillId="2" borderId="85" xfId="0" applyNumberFormat="1" applyFont="1" applyFill="1" applyBorder="1" applyAlignment="1">
      <alignment horizontal="right"/>
    </xf>
    <xf numFmtId="186" fontId="6" fillId="2" borderId="86" xfId="0" applyNumberFormat="1" applyFont="1" applyFill="1" applyBorder="1" applyAlignment="1">
      <alignment horizontal="right"/>
    </xf>
    <xf numFmtId="186" fontId="6" fillId="24" borderId="87" xfId="0" applyNumberFormat="1" applyFont="1" applyFill="1" applyBorder="1" applyAlignment="1">
      <alignment horizontal="right"/>
    </xf>
    <xf numFmtId="186" fontId="6" fillId="24" borderId="36" xfId="0" applyNumberFormat="1" applyFont="1" applyFill="1" applyBorder="1" applyAlignment="1">
      <alignment horizontal="right"/>
    </xf>
    <xf numFmtId="0" fontId="30" fillId="0" borderId="32" xfId="0" applyFont="1" applyBorder="1" applyAlignment="1">
      <alignment horizontal="left" wrapText="1"/>
    </xf>
    <xf numFmtId="0" fontId="30" fillId="0" borderId="77" xfId="0" applyFont="1" applyBorder="1" applyAlignment="1">
      <alignment horizontal="left" wrapText="1"/>
    </xf>
    <xf numFmtId="0" fontId="26" fillId="2" borderId="11" xfId="0" applyFont="1" applyFill="1" applyBorder="1" applyAlignment="1">
      <alignment horizontal="left" wrapText="1"/>
    </xf>
    <xf numFmtId="0" fontId="26" fillId="2" borderId="78" xfId="0" applyFont="1" applyFill="1" applyBorder="1" applyAlignment="1">
      <alignment horizontal="left" wrapText="1"/>
    </xf>
    <xf numFmtId="0" fontId="26" fillId="2" borderId="75" xfId="0" applyFont="1" applyFill="1" applyBorder="1" applyAlignment="1">
      <alignment horizontal="left" wrapText="1"/>
    </xf>
    <xf numFmtId="0" fontId="6" fillId="0" borderId="12" xfId="0" applyFont="1" applyBorder="1" applyAlignment="1">
      <alignment horizontal="left" wrapText="1"/>
    </xf>
    <xf numFmtId="0" fontId="6" fillId="0" borderId="14" xfId="0" applyFont="1" applyBorder="1" applyAlignment="1">
      <alignment horizontal="left" wrapText="1"/>
    </xf>
    <xf numFmtId="0" fontId="6" fillId="0" borderId="34" xfId="0" applyFont="1" applyBorder="1" applyAlignment="1">
      <alignment horizontal="left" wrapText="1"/>
    </xf>
    <xf numFmtId="0" fontId="6" fillId="0" borderId="36" xfId="0" applyFont="1" applyBorder="1" applyAlignment="1">
      <alignment horizontal="left" wrapText="1"/>
    </xf>
    <xf numFmtId="0" fontId="6" fillId="0" borderId="13" xfId="0" applyFont="1" applyBorder="1" applyAlignment="1">
      <alignment horizontal="left" wrapText="1"/>
    </xf>
    <xf numFmtId="0" fontId="6" fillId="0" borderId="38" xfId="0" applyFont="1" applyBorder="1" applyAlignment="1">
      <alignment horizontal="left" wrapText="1"/>
    </xf>
    <xf numFmtId="0" fontId="31" fillId="4" borderId="33" xfId="0" applyFont="1" applyFill="1" applyBorder="1" applyAlignment="1">
      <alignment horizontal="center" vertical="center"/>
    </xf>
    <xf numFmtId="0" fontId="31" fillId="4" borderId="11" xfId="0" applyFont="1" applyFill="1" applyBorder="1" applyAlignment="1">
      <alignment horizontal="center" vertical="center"/>
    </xf>
    <xf numFmtId="0" fontId="31" fillId="4" borderId="78" xfId="0" applyFont="1" applyFill="1" applyBorder="1" applyAlignment="1">
      <alignment horizontal="center" vertical="center"/>
    </xf>
    <xf numFmtId="0" fontId="6" fillId="0" borderId="11" xfId="0" applyFont="1" applyBorder="1" applyAlignment="1">
      <alignment horizontal="left" wrapText="1"/>
    </xf>
    <xf numFmtId="0" fontId="6" fillId="0" borderId="78" xfId="0" applyFont="1" applyBorder="1" applyAlignment="1">
      <alignment horizontal="left" wrapText="1"/>
    </xf>
    <xf numFmtId="0" fontId="6" fillId="7" borderId="11" xfId="0" applyFont="1" applyFill="1" applyBorder="1" applyAlignment="1">
      <alignment horizontal="left" wrapText="1"/>
    </xf>
    <xf numFmtId="0" fontId="6" fillId="7" borderId="78" xfId="0" applyFont="1" applyFill="1" applyBorder="1" applyAlignment="1">
      <alignment horizontal="left" wrapText="1"/>
    </xf>
    <xf numFmtId="0" fontId="26" fillId="0" borderId="0" xfId="0" applyFont="1" applyAlignment="1">
      <alignment horizontal="left" wrapText="1"/>
    </xf>
    <xf numFmtId="3" fontId="5" fillId="0" borderId="62" xfId="0" applyNumberFormat="1" applyFont="1" applyBorder="1" applyAlignment="1">
      <alignment horizontal="right"/>
    </xf>
    <xf numFmtId="3" fontId="5" fillId="0" borderId="77" xfId="0" applyNumberFormat="1" applyFont="1" applyBorder="1" applyAlignment="1">
      <alignment horizontal="right"/>
    </xf>
    <xf numFmtId="0" fontId="30" fillId="0" borderId="0" xfId="0" applyFont="1" applyAlignment="1">
      <alignment horizontal="left" wrapText="1"/>
    </xf>
    <xf numFmtId="186" fontId="6" fillId="2" borderId="35" xfId="0" applyNumberFormat="1" applyFont="1" applyFill="1" applyBorder="1" applyAlignment="1">
      <alignment horizontal="right"/>
    </xf>
    <xf numFmtId="0" fontId="6" fillId="0" borderId="12" xfId="0" applyFont="1" applyFill="1" applyBorder="1" applyAlignment="1">
      <alignment horizontal="left"/>
    </xf>
    <xf numFmtId="0" fontId="6" fillId="0" borderId="14" xfId="0" applyFont="1" applyFill="1" applyBorder="1" applyAlignment="1">
      <alignment horizontal="left"/>
    </xf>
    <xf numFmtId="3" fontId="5" fillId="24" borderId="83" xfId="0" applyNumberFormat="1" applyFont="1" applyFill="1" applyBorder="1" applyAlignment="1">
      <alignment horizontal="right"/>
    </xf>
    <xf numFmtId="3" fontId="5" fillId="24" borderId="77" xfId="0" applyNumberFormat="1" applyFont="1" applyFill="1" applyBorder="1" applyAlignment="1">
      <alignment horizontal="right"/>
    </xf>
    <xf numFmtId="3" fontId="6" fillId="24" borderId="87" xfId="0" applyNumberFormat="1" applyFont="1" applyFill="1" applyBorder="1" applyAlignment="1">
      <alignment horizontal="right"/>
    </xf>
    <xf numFmtId="3" fontId="6" fillId="24" borderId="36" xfId="0" applyNumberFormat="1" applyFont="1" applyFill="1" applyBorder="1" applyAlignment="1">
      <alignment horizontal="right"/>
    </xf>
    <xf numFmtId="3" fontId="6" fillId="0" borderId="61" xfId="0" applyNumberFormat="1" applyFont="1" applyBorder="1" applyAlignment="1">
      <alignment horizontal="right"/>
    </xf>
    <xf numFmtId="3" fontId="6" fillId="0" borderId="36" xfId="0" applyNumberFormat="1" applyFont="1" applyBorder="1" applyAlignment="1">
      <alignment horizontal="right"/>
    </xf>
    <xf numFmtId="186" fontId="6" fillId="0" borderId="40" xfId="0" applyNumberFormat="1" applyFont="1" applyFill="1" applyBorder="1" applyAlignment="1">
      <alignment horizontal="right"/>
    </xf>
    <xf numFmtId="186" fontId="6" fillId="0" borderId="14" xfId="0" applyNumberFormat="1" applyFont="1" applyFill="1" applyBorder="1" applyAlignment="1">
      <alignment horizontal="right"/>
    </xf>
    <xf numFmtId="186" fontId="6" fillId="0" borderId="40" xfId="0" applyNumberFormat="1" applyFont="1" applyBorder="1" applyAlignment="1">
      <alignment/>
    </xf>
    <xf numFmtId="186" fontId="6" fillId="0" borderId="14" xfId="0" applyNumberFormat="1" applyFont="1" applyBorder="1" applyAlignment="1">
      <alignment/>
    </xf>
    <xf numFmtId="186" fontId="6" fillId="0" borderId="87" xfId="0" applyNumberFormat="1" applyFont="1" applyFill="1" applyBorder="1" applyAlignment="1">
      <alignment horizontal="right"/>
    </xf>
    <xf numFmtId="186" fontId="6" fillId="2" borderId="84" xfId="0" applyNumberFormat="1" applyFont="1" applyFill="1" applyBorder="1" applyAlignment="1">
      <alignment horizontal="right"/>
    </xf>
    <xf numFmtId="0" fontId="27" fillId="0" borderId="0" xfId="0" applyFont="1" applyAlignment="1">
      <alignment horizontal="left" wrapText="1"/>
    </xf>
    <xf numFmtId="186" fontId="6" fillId="2" borderId="28" xfId="0" applyNumberFormat="1" applyFont="1" applyFill="1" applyBorder="1" applyAlignment="1">
      <alignment horizontal="right"/>
    </xf>
    <xf numFmtId="186" fontId="6" fillId="2" borderId="24" xfId="0" applyNumberFormat="1" applyFont="1" applyFill="1" applyBorder="1" applyAlignment="1">
      <alignment horizontal="right"/>
    </xf>
    <xf numFmtId="0" fontId="6" fillId="0" borderId="0" xfId="0" applyFont="1" applyAlignment="1">
      <alignment horizontal="left" wrapText="1"/>
    </xf>
    <xf numFmtId="0" fontId="6" fillId="0" borderId="29" xfId="0" applyFont="1" applyBorder="1" applyAlignment="1">
      <alignment horizontal="left" wrapText="1"/>
    </xf>
    <xf numFmtId="0" fontId="26" fillId="2" borderId="88" xfId="0" applyFont="1" applyFill="1" applyBorder="1" applyAlignment="1">
      <alignment horizontal="left" wrapText="1"/>
    </xf>
    <xf numFmtId="0" fontId="26" fillId="2" borderId="89" xfId="0" applyFont="1" applyFill="1" applyBorder="1" applyAlignment="1">
      <alignment horizontal="left" wrapText="1"/>
    </xf>
    <xf numFmtId="186" fontId="6" fillId="2" borderId="50" xfId="0" applyNumberFormat="1" applyFont="1" applyFill="1" applyBorder="1" applyAlignment="1">
      <alignment horizontal="right"/>
    </xf>
    <xf numFmtId="186" fontId="6" fillId="2" borderId="90" xfId="0" applyNumberFormat="1" applyFont="1" applyFill="1" applyBorder="1" applyAlignment="1">
      <alignment horizontal="right"/>
    </xf>
    <xf numFmtId="186" fontId="6" fillId="2" borderId="91" xfId="0" applyNumberFormat="1" applyFont="1" applyFill="1" applyBorder="1" applyAlignment="1">
      <alignment horizontal="right"/>
    </xf>
    <xf numFmtId="186" fontId="6" fillId="2" borderId="92" xfId="0" applyNumberFormat="1" applyFont="1" applyFill="1" applyBorder="1" applyAlignment="1">
      <alignment horizontal="right"/>
    </xf>
    <xf numFmtId="186" fontId="6" fillId="24" borderId="3" xfId="0" applyNumberFormat="1" applyFont="1" applyFill="1" applyBorder="1" applyAlignment="1">
      <alignment horizontal="right"/>
    </xf>
    <xf numFmtId="186" fontId="6" fillId="24" borderId="20" xfId="0" applyNumberFormat="1" applyFont="1" applyFill="1" applyBorder="1" applyAlignment="1">
      <alignment horizontal="right"/>
    </xf>
    <xf numFmtId="0" fontId="30" fillId="0" borderId="34" xfId="0" applyFont="1" applyBorder="1" applyAlignment="1">
      <alignment horizontal="left" wrapText="1"/>
    </xf>
    <xf numFmtId="0" fontId="30" fillId="0" borderId="36" xfId="0" applyFont="1" applyBorder="1" applyAlignment="1">
      <alignment horizontal="left" wrapText="1"/>
    </xf>
    <xf numFmtId="186" fontId="6" fillId="24" borderId="83" xfId="0" applyNumberFormat="1" applyFont="1" applyFill="1" applyBorder="1" applyAlignment="1">
      <alignment horizontal="right"/>
    </xf>
    <xf numFmtId="186" fontId="6" fillId="24" borderId="77" xfId="0" applyNumberFormat="1" applyFont="1" applyFill="1" applyBorder="1" applyAlignment="1">
      <alignment horizontal="right"/>
    </xf>
    <xf numFmtId="0" fontId="6" fillId="0" borderId="34" xfId="0" applyFont="1" applyBorder="1" applyAlignment="1">
      <alignment horizontal="left"/>
    </xf>
    <xf numFmtId="0" fontId="6" fillId="0" borderId="36" xfId="0" applyFont="1" applyBorder="1" applyAlignment="1">
      <alignment horizontal="left"/>
    </xf>
    <xf numFmtId="0" fontId="27" fillId="2" borderId="11" xfId="0" applyFont="1" applyFill="1" applyBorder="1" applyAlignment="1">
      <alignment horizontal="left" wrapText="1"/>
    </xf>
    <xf numFmtId="0" fontId="27" fillId="2" borderId="78" xfId="0" applyFont="1" applyFill="1" applyBorder="1" applyAlignment="1">
      <alignment horizontal="left" wrapText="1"/>
    </xf>
    <xf numFmtId="0" fontId="27" fillId="2" borderId="73" xfId="0" applyFont="1" applyFill="1" applyBorder="1" applyAlignment="1">
      <alignment horizontal="left" wrapText="1"/>
    </xf>
    <xf numFmtId="0" fontId="32" fillId="4" borderId="33"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78" xfId="0" applyFont="1" applyFill="1" applyBorder="1" applyAlignment="1">
      <alignment horizontal="center" vertical="center"/>
    </xf>
    <xf numFmtId="3" fontId="5" fillId="28" borderId="55" xfId="0" applyNumberFormat="1" applyFont="1" applyFill="1" applyBorder="1" applyAlignment="1">
      <alignment horizontal="center" vertical="top" wrapText="1"/>
    </xf>
    <xf numFmtId="3" fontId="5" fillId="28" borderId="0" xfId="0" applyNumberFormat="1" applyFont="1" applyFill="1" applyBorder="1" applyAlignment="1">
      <alignment horizontal="center" vertical="top" wrapText="1"/>
    </xf>
    <xf numFmtId="3" fontId="5" fillId="28" borderId="29" xfId="0" applyNumberFormat="1" applyFont="1" applyFill="1" applyBorder="1" applyAlignment="1">
      <alignment horizontal="center" vertical="top" wrapText="1"/>
    </xf>
    <xf numFmtId="0" fontId="26" fillId="0" borderId="0" xfId="0" applyFont="1" applyFill="1" applyBorder="1" applyAlignment="1">
      <alignment horizontal="left" wrapText="1"/>
    </xf>
    <xf numFmtId="0" fontId="31" fillId="4" borderId="62" xfId="0" applyFont="1" applyFill="1" applyBorder="1" applyAlignment="1">
      <alignment horizontal="center" vertical="center"/>
    </xf>
    <xf numFmtId="0" fontId="31" fillId="4" borderId="32" xfId="0" applyFont="1" applyFill="1" applyBorder="1" applyAlignment="1">
      <alignment horizontal="center" vertical="center"/>
    </xf>
    <xf numFmtId="0" fontId="31" fillId="4" borderId="77" xfId="0" applyFont="1" applyFill="1" applyBorder="1" applyAlignment="1">
      <alignment horizontal="center" vertical="center"/>
    </xf>
    <xf numFmtId="0" fontId="32" fillId="4" borderId="76" xfId="0" applyFont="1" applyFill="1" applyBorder="1" applyAlignment="1">
      <alignment horizontal="center" wrapText="1"/>
    </xf>
    <xf numFmtId="0" fontId="32" fillId="4" borderId="10" xfId="0" applyFont="1" applyFill="1" applyBorder="1" applyAlignment="1">
      <alignment horizontal="center" wrapText="1"/>
    </xf>
    <xf numFmtId="0" fontId="32" fillId="4" borderId="60" xfId="0" applyFont="1" applyFill="1" applyBorder="1" applyAlignment="1">
      <alignment horizontal="center" wrapText="1"/>
    </xf>
    <xf numFmtId="0" fontId="35" fillId="0" borderId="93" xfId="0" applyFont="1" applyBorder="1" applyAlignment="1">
      <alignment horizontal="left" wrapText="1"/>
    </xf>
    <xf numFmtId="0" fontId="35" fillId="0" borderId="94" xfId="0" applyFont="1" applyBorder="1" applyAlignment="1">
      <alignment horizontal="left" wrapText="1"/>
    </xf>
    <xf numFmtId="186" fontId="6" fillId="24" borderId="27" xfId="0" applyNumberFormat="1" applyFont="1" applyFill="1" applyBorder="1" applyAlignment="1">
      <alignment horizontal="right"/>
    </xf>
    <xf numFmtId="186" fontId="6" fillId="24" borderId="22" xfId="0" applyNumberFormat="1" applyFont="1" applyFill="1" applyBorder="1" applyAlignment="1">
      <alignment horizontal="right"/>
    </xf>
    <xf numFmtId="186" fontId="6" fillId="25" borderId="41" xfId="0" applyNumberFormat="1" applyFont="1" applyFill="1" applyBorder="1" applyAlignment="1">
      <alignment horizontal="right"/>
    </xf>
    <xf numFmtId="186" fontId="6" fillId="25" borderId="38" xfId="0" applyNumberFormat="1" applyFont="1" applyFill="1" applyBorder="1" applyAlignment="1">
      <alignment horizontal="right"/>
    </xf>
    <xf numFmtId="0" fontId="0" fillId="0" borderId="14" xfId="0" applyBorder="1" applyAlignment="1">
      <alignment/>
    </xf>
    <xf numFmtId="0" fontId="0" fillId="0" borderId="14" xfId="0" applyBorder="1" applyAlignment="1">
      <alignment/>
    </xf>
    <xf numFmtId="186" fontId="6" fillId="2" borderId="95" xfId="0" applyNumberFormat="1" applyFont="1" applyFill="1" applyBorder="1" applyAlignment="1">
      <alignment horizontal="right"/>
    </xf>
    <xf numFmtId="186" fontId="6" fillId="25" borderId="76" xfId="0" applyNumberFormat="1" applyFont="1" applyFill="1" applyBorder="1" applyAlignment="1">
      <alignment horizontal="right"/>
    </xf>
    <xf numFmtId="186" fontId="6" fillId="25" borderId="60" xfId="0" applyNumberFormat="1" applyFont="1" applyFill="1" applyBorder="1" applyAlignment="1">
      <alignment horizontal="right"/>
    </xf>
    <xf numFmtId="186" fontId="6" fillId="0" borderId="76" xfId="0" applyNumberFormat="1" applyFont="1" applyBorder="1" applyAlignment="1">
      <alignment horizontal="right"/>
    </xf>
    <xf numFmtId="186" fontId="6" fillId="0" borderId="60" xfId="0" applyNumberFormat="1" applyFont="1" applyBorder="1" applyAlignment="1">
      <alignment horizontal="right"/>
    </xf>
    <xf numFmtId="0" fontId="27" fillId="0" borderId="0" xfId="0" applyFont="1" applyAlignment="1">
      <alignment horizontal="left"/>
    </xf>
    <xf numFmtId="0" fontId="6" fillId="0" borderId="42" xfId="0" applyFont="1" applyBorder="1" applyAlignment="1">
      <alignment horizontal="left" vertical="top"/>
    </xf>
    <xf numFmtId="0" fontId="6" fillId="0" borderId="43" xfId="0" applyFont="1" applyBorder="1" applyAlignment="1">
      <alignment horizontal="left" vertical="top"/>
    </xf>
    <xf numFmtId="0" fontId="5" fillId="27" borderId="55" xfId="0" applyFont="1" applyFill="1" applyBorder="1" applyAlignment="1">
      <alignment horizontal="center" vertical="top" wrapText="1"/>
    </xf>
    <xf numFmtId="0" fontId="5" fillId="27" borderId="0" xfId="0" applyFont="1" applyFill="1" applyBorder="1" applyAlignment="1">
      <alignment horizontal="center" vertical="top" wrapText="1"/>
    </xf>
    <xf numFmtId="0" fontId="5" fillId="27" borderId="29" xfId="0" applyFont="1" applyFill="1" applyBorder="1" applyAlignment="1">
      <alignment horizontal="center" vertical="top" wrapText="1"/>
    </xf>
    <xf numFmtId="0" fontId="6" fillId="0" borderId="34" xfId="0" applyFont="1" applyFill="1" applyBorder="1" applyAlignment="1">
      <alignment horizontal="left"/>
    </xf>
    <xf numFmtId="0" fontId="6" fillId="0" borderId="36" xfId="0" applyFont="1" applyFill="1" applyBorder="1" applyAlignment="1">
      <alignment horizontal="left"/>
    </xf>
    <xf numFmtId="0" fontId="26" fillId="2" borderId="58" xfId="0" applyFont="1" applyFill="1" applyBorder="1" applyAlignment="1">
      <alignment horizontal="left" wrapText="1"/>
    </xf>
    <xf numFmtId="0" fontId="26" fillId="2" borderId="86" xfId="0" applyFont="1" applyFill="1" applyBorder="1" applyAlignment="1">
      <alignment horizontal="left" wrapText="1"/>
    </xf>
    <xf numFmtId="186" fontId="6" fillId="24" borderId="96" xfId="0" applyNumberFormat="1" applyFont="1" applyFill="1" applyBorder="1" applyAlignment="1">
      <alignment horizontal="right"/>
    </xf>
    <xf numFmtId="186" fontId="6" fillId="24" borderId="65" xfId="0" applyNumberFormat="1" applyFont="1" applyFill="1" applyBorder="1" applyAlignment="1">
      <alignment horizontal="right"/>
    </xf>
    <xf numFmtId="0" fontId="26" fillId="0" borderId="0" xfId="0" applyFont="1" applyFill="1" applyBorder="1" applyAlignment="1">
      <alignment horizontal="left"/>
    </xf>
    <xf numFmtId="0" fontId="26" fillId="0" borderId="0" xfId="0" applyFont="1" applyAlignment="1">
      <alignment horizontal="left"/>
    </xf>
    <xf numFmtId="0" fontId="6" fillId="0" borderId="0" xfId="0" applyFont="1" applyFill="1" applyBorder="1" applyAlignment="1">
      <alignment horizontal="left" wrapText="1"/>
    </xf>
    <xf numFmtId="0" fontId="1" fillId="4" borderId="76"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60" xfId="0" applyFont="1" applyFill="1" applyBorder="1" applyAlignment="1">
      <alignment horizontal="center" vertical="center" wrapText="1"/>
    </xf>
    <xf numFmtId="0" fontId="1" fillId="4" borderId="55"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6" fillId="0" borderId="12" xfId="0" applyFont="1" applyFill="1" applyBorder="1" applyAlignment="1">
      <alignment horizontal="left" vertical="top" wrapText="1"/>
    </xf>
    <xf numFmtId="0" fontId="6" fillId="0" borderId="14" xfId="0" applyFont="1" applyFill="1" applyBorder="1" applyAlignment="1">
      <alignment horizontal="left" vertical="top" wrapText="1"/>
    </xf>
    <xf numFmtId="186" fontId="5" fillId="0" borderId="62" xfId="0" applyNumberFormat="1" applyFont="1" applyBorder="1" applyAlignment="1">
      <alignment horizontal="right"/>
    </xf>
    <xf numFmtId="186" fontId="5" fillId="0" borderId="77" xfId="0" applyNumberFormat="1" applyFont="1" applyBorder="1" applyAlignment="1">
      <alignment horizontal="right"/>
    </xf>
    <xf numFmtId="186" fontId="5" fillId="24" borderId="83" xfId="0" applyNumberFormat="1" applyFont="1" applyFill="1" applyBorder="1" applyAlignment="1">
      <alignment horizontal="right"/>
    </xf>
    <xf numFmtId="186" fontId="5" fillId="24" borderId="77" xfId="0" applyNumberFormat="1" applyFont="1" applyFill="1" applyBorder="1" applyAlignment="1">
      <alignment horizontal="right"/>
    </xf>
    <xf numFmtId="3" fontId="5" fillId="28" borderId="33" xfId="0" applyNumberFormat="1" applyFont="1" applyFill="1" applyBorder="1" applyAlignment="1">
      <alignment horizontal="center" vertical="top" wrapText="1"/>
    </xf>
    <xf numFmtId="3" fontId="5" fillId="28" borderId="11" xfId="0" applyNumberFormat="1" applyFont="1" applyFill="1" applyBorder="1" applyAlignment="1">
      <alignment horizontal="center" vertical="top" wrapText="1"/>
    </xf>
    <xf numFmtId="3" fontId="6" fillId="0" borderId="0" xfId="0" applyNumberFormat="1" applyFont="1" applyBorder="1" applyAlignment="1">
      <alignment horizontal="left"/>
    </xf>
    <xf numFmtId="3" fontId="26" fillId="0" borderId="0" xfId="0" applyNumberFormat="1" applyFont="1" applyBorder="1" applyAlignment="1">
      <alignment horizontal="left" wrapText="1"/>
    </xf>
    <xf numFmtId="0" fontId="31" fillId="4" borderId="33" xfId="0" applyFont="1" applyFill="1" applyBorder="1" applyAlignment="1">
      <alignment horizontal="center" vertical="center" wrapText="1"/>
    </xf>
    <xf numFmtId="0" fontId="31" fillId="4" borderId="11" xfId="0" applyFont="1" applyFill="1" applyBorder="1" applyAlignment="1">
      <alignment horizontal="center" vertical="center" wrapText="1"/>
    </xf>
    <xf numFmtId="186" fontId="6" fillId="24" borderId="63" xfId="0" applyNumberFormat="1" applyFont="1" applyFill="1" applyBorder="1" applyAlignment="1">
      <alignment horizontal="right"/>
    </xf>
    <xf numFmtId="186" fontId="6" fillId="24" borderId="64" xfId="0" applyNumberFormat="1" applyFont="1" applyFill="1" applyBorder="1" applyAlignment="1">
      <alignment horizontal="right"/>
    </xf>
    <xf numFmtId="0" fontId="26" fillId="0" borderId="0" xfId="0" applyFont="1" applyBorder="1" applyAlignment="1">
      <alignment horizontal="left" wrapText="1"/>
    </xf>
    <xf numFmtId="186" fontId="6" fillId="0" borderId="83" xfId="0" applyNumberFormat="1" applyFont="1" applyBorder="1" applyAlignment="1">
      <alignment horizontal="right"/>
    </xf>
    <xf numFmtId="186" fontId="6" fillId="0" borderId="77" xfId="0" applyNumberFormat="1" applyFont="1" applyBorder="1" applyAlignment="1">
      <alignment horizontal="right"/>
    </xf>
    <xf numFmtId="186" fontId="6" fillId="0" borderId="35" xfId="0" applyNumberFormat="1" applyFont="1" applyBorder="1" applyAlignment="1">
      <alignment horizontal="right"/>
    </xf>
    <xf numFmtId="3" fontId="6" fillId="0" borderId="55" xfId="0" applyNumberFormat="1" applyFont="1" applyBorder="1" applyAlignment="1">
      <alignment horizontal="right"/>
    </xf>
    <xf numFmtId="3" fontId="6" fillId="0" borderId="29" xfId="0" applyNumberFormat="1" applyFont="1" applyBorder="1" applyAlignment="1">
      <alignment horizontal="right"/>
    </xf>
    <xf numFmtId="186" fontId="6" fillId="25" borderId="28" xfId="0" applyNumberFormat="1" applyFont="1" applyFill="1" applyBorder="1" applyAlignment="1">
      <alignment horizontal="right"/>
    </xf>
    <xf numFmtId="186" fontId="6" fillId="25" borderId="24" xfId="0" applyNumberFormat="1" applyFont="1" applyFill="1" applyBorder="1" applyAlignment="1">
      <alignment horizontal="right"/>
    </xf>
    <xf numFmtId="186" fontId="6" fillId="0" borderId="55" xfId="0" applyNumberFormat="1" applyFont="1" applyBorder="1" applyAlignment="1">
      <alignment horizontal="right"/>
    </xf>
    <xf numFmtId="186" fontId="6" fillId="0" borderId="29" xfId="0" applyNumberFormat="1" applyFont="1" applyBorder="1" applyAlignment="1">
      <alignment horizontal="right"/>
    </xf>
    <xf numFmtId="186" fontId="6" fillId="0" borderId="97" xfId="0" applyNumberFormat="1" applyFont="1" applyBorder="1" applyAlignment="1">
      <alignment horizontal="right"/>
    </xf>
    <xf numFmtId="0" fontId="0" fillId="0" borderId="14" xfId="0" applyBorder="1" applyAlignment="1">
      <alignment horizontal="right"/>
    </xf>
    <xf numFmtId="186" fontId="6" fillId="0" borderId="79" xfId="0" applyNumberFormat="1" applyFont="1" applyBorder="1" applyAlignment="1">
      <alignment horizontal="right"/>
    </xf>
    <xf numFmtId="186" fontId="6" fillId="2" borderId="98" xfId="0" applyNumberFormat="1" applyFont="1" applyFill="1" applyBorder="1" applyAlignment="1">
      <alignment horizontal="right"/>
    </xf>
    <xf numFmtId="186" fontId="6" fillId="0" borderId="33" xfId="0" applyNumberFormat="1" applyFont="1" applyFill="1" applyBorder="1" applyAlignment="1">
      <alignment horizontal="right"/>
    </xf>
    <xf numFmtId="186" fontId="6" fillId="0" borderId="78" xfId="0" applyNumberFormat="1" applyFont="1" applyFill="1" applyBorder="1" applyAlignment="1">
      <alignment horizontal="right"/>
    </xf>
    <xf numFmtId="3" fontId="5" fillId="0" borderId="25" xfId="0" applyNumberFormat="1" applyFont="1" applyBorder="1" applyAlignment="1">
      <alignment horizontal="right"/>
    </xf>
    <xf numFmtId="3" fontId="5" fillId="0" borderId="16" xfId="0" applyNumberFormat="1" applyFont="1" applyBorder="1" applyAlignment="1">
      <alignment horizontal="right"/>
    </xf>
    <xf numFmtId="3" fontId="6" fillId="0" borderId="63" xfId="0" applyNumberFormat="1" applyFont="1" applyBorder="1" applyAlignment="1">
      <alignment horizontal="right"/>
    </xf>
    <xf numFmtId="3" fontId="6" fillId="0" borderId="64" xfId="0" applyNumberFormat="1" applyFont="1" applyBorder="1" applyAlignment="1">
      <alignment horizontal="right"/>
    </xf>
    <xf numFmtId="186" fontId="6" fillId="0" borderId="3" xfId="0" applyNumberFormat="1" applyFont="1" applyBorder="1" applyAlignment="1">
      <alignment horizontal="right"/>
    </xf>
    <xf numFmtId="186" fontId="6" fillId="0" borderId="20" xfId="0" applyNumberFormat="1" applyFont="1" applyBorder="1" applyAlignment="1">
      <alignment horizontal="right"/>
    </xf>
    <xf numFmtId="186" fontId="6" fillId="0" borderId="3" xfId="0" applyNumberFormat="1" applyFont="1" applyBorder="1" applyAlignment="1">
      <alignment/>
    </xf>
    <xf numFmtId="186" fontId="6" fillId="0" borderId="20" xfId="0" applyNumberFormat="1" applyFont="1" applyBorder="1" applyAlignment="1">
      <alignment/>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ncept"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Budloc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Groupes\Dfm\Executif\Manuel%20Finance%20Municipal\2000\FORMULAI\Budloc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re"/>
      <sheetName val="tabmat"/>
      <sheetName val="TRÉS"/>
      <sheetName val="prebud"/>
      <sheetName val="actfin"/>
      <sheetName val="act inv"/>
      <sheetName val="cout-Com"/>
      <sheetName val="depobjet "/>
      <sheetName val="rensup"/>
      <sheetName val="ana1"/>
      <sheetName val="ana2"/>
      <sheetName val="ana3"/>
      <sheetName val="ana4"/>
      <sheetName val="ana5"/>
      <sheetName val="anb1"/>
      <sheetName val="anb2"/>
      <sheetName val="ana-élec"/>
      <sheetName val="répartition"/>
      <sheetName val="imactif"/>
      <sheetName val="autrens"/>
      <sheetName val="tauxt"/>
      <sheetName val="anrevtax"/>
      <sheetName val="tgtp1 (2)"/>
      <sheetName val="renstat"/>
      <sheetName val="stat"/>
      <sheetName val="remu"/>
      <sheetName val="Éval"/>
      <sheetName val="tgtp2"/>
      <sheetName val="tgtp3"/>
      <sheetName val="questions"/>
      <sheetName val="Feuil15"/>
      <sheetName val="Feuil16"/>
      <sheetName val="Feuil1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re"/>
      <sheetName val="tabmat"/>
      <sheetName val="TRÉS"/>
      <sheetName val="prebud"/>
      <sheetName val="actfin"/>
      <sheetName val="act inv"/>
      <sheetName val="cout-Com"/>
      <sheetName val="depobjet "/>
      <sheetName val="rensup"/>
      <sheetName val="ana1"/>
      <sheetName val="ana2"/>
      <sheetName val="ana3"/>
      <sheetName val="ana4"/>
      <sheetName val="ana5"/>
      <sheetName val="anb1"/>
      <sheetName val="anb2"/>
      <sheetName val="ana-élec"/>
      <sheetName val="répartition"/>
      <sheetName val="imactif"/>
      <sheetName val="autrens"/>
      <sheetName val="tauxt"/>
      <sheetName val="anrevtax"/>
      <sheetName val="tgtp1 (2)"/>
      <sheetName val="renstat"/>
      <sheetName val="stat"/>
      <sheetName val="remu"/>
      <sheetName val="Éval"/>
      <sheetName val="tgtp2"/>
      <sheetName val="tgtp3"/>
      <sheetName val="questions"/>
      <sheetName val="Feuil15"/>
      <sheetName val="Feuil16"/>
      <sheetName val="Feui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25"/>
  <sheetViews>
    <sheetView zoomScalePageLayoutView="0" workbookViewId="0" topLeftCell="A1">
      <selection activeCell="A9" sqref="A9"/>
    </sheetView>
  </sheetViews>
  <sheetFormatPr defaultColWidth="11.421875" defaultRowHeight="12.75"/>
  <cols>
    <col min="1" max="1" width="62.140625" style="0" customWidth="1"/>
    <col min="2" max="2" width="2.7109375" style="0" customWidth="1"/>
  </cols>
  <sheetData>
    <row r="1" spans="1:4" ht="12.75">
      <c r="A1" s="1" t="s">
        <v>46</v>
      </c>
      <c r="B1" s="1"/>
      <c r="C1" s="1"/>
      <c r="D1" s="1"/>
    </row>
    <row r="2" spans="1:4" ht="12.75">
      <c r="A2" t="s">
        <v>25</v>
      </c>
      <c r="C2" s="2" t="s">
        <v>47</v>
      </c>
      <c r="D2" s="2"/>
    </row>
    <row r="6" spans="1:3" ht="12.75">
      <c r="A6" t="s">
        <v>10</v>
      </c>
      <c r="C6">
        <v>31</v>
      </c>
    </row>
    <row r="8" ht="12.75">
      <c r="A8" t="s">
        <v>49</v>
      </c>
    </row>
    <row r="9" spans="1:3" ht="12.75">
      <c r="A9" t="s">
        <v>39</v>
      </c>
      <c r="C9">
        <v>33</v>
      </c>
    </row>
    <row r="10" spans="1:3" ht="12.75">
      <c r="A10" t="s">
        <v>40</v>
      </c>
      <c r="C10">
        <f>C9</f>
        <v>33</v>
      </c>
    </row>
    <row r="11" spans="1:3" ht="12.75">
      <c r="A11" t="s">
        <v>41</v>
      </c>
      <c r="C11">
        <f>C10</f>
        <v>33</v>
      </c>
    </row>
    <row r="12" spans="1:3" ht="12.75">
      <c r="A12" t="s">
        <v>66</v>
      </c>
      <c r="C12">
        <f aca="true" t="shared" si="0" ref="C12:C25">C11+1</f>
        <v>34</v>
      </c>
    </row>
    <row r="13" spans="1:3" ht="12.75">
      <c r="A13" t="s">
        <v>8</v>
      </c>
      <c r="C13">
        <f t="shared" si="0"/>
        <v>35</v>
      </c>
    </row>
    <row r="14" spans="1:3" ht="12.75">
      <c r="A14" t="s">
        <v>34</v>
      </c>
      <c r="C14">
        <f t="shared" si="0"/>
        <v>36</v>
      </c>
    </row>
    <row r="15" spans="1:3" ht="12.75">
      <c r="A15" t="s">
        <v>35</v>
      </c>
      <c r="C15">
        <f t="shared" si="0"/>
        <v>37</v>
      </c>
    </row>
    <row r="16" spans="1:3" ht="12.75">
      <c r="A16" t="s">
        <v>53</v>
      </c>
      <c r="C16">
        <f t="shared" si="0"/>
        <v>38</v>
      </c>
    </row>
    <row r="17" spans="1:3" ht="12.75">
      <c r="A17" t="s">
        <v>54</v>
      </c>
      <c r="C17">
        <f>C16</f>
        <v>38</v>
      </c>
    </row>
    <row r="18" spans="1:3" ht="12.75">
      <c r="A18" t="s">
        <v>55</v>
      </c>
      <c r="C18">
        <f t="shared" si="0"/>
        <v>39</v>
      </c>
    </row>
    <row r="19" spans="1:3" ht="12.75">
      <c r="A19" t="s">
        <v>56</v>
      </c>
      <c r="C19">
        <f t="shared" si="0"/>
        <v>40</v>
      </c>
    </row>
    <row r="20" spans="1:3" ht="12.75">
      <c r="A20" t="s">
        <v>57</v>
      </c>
      <c r="C20">
        <f t="shared" si="0"/>
        <v>41</v>
      </c>
    </row>
    <row r="21" spans="1:3" ht="12.75">
      <c r="A21" t="s">
        <v>58</v>
      </c>
      <c r="C21">
        <f t="shared" si="0"/>
        <v>42</v>
      </c>
    </row>
    <row r="22" spans="1:3" ht="12.75">
      <c r="A22" t="s">
        <v>59</v>
      </c>
      <c r="C22">
        <f t="shared" si="0"/>
        <v>43</v>
      </c>
    </row>
    <row r="23" spans="1:3" ht="12.75">
      <c r="A23" t="s">
        <v>30</v>
      </c>
      <c r="C23">
        <f>C22+1</f>
        <v>44</v>
      </c>
    </row>
    <row r="24" spans="1:3" ht="12.75">
      <c r="A24" t="s">
        <v>31</v>
      </c>
      <c r="C24">
        <f t="shared" si="0"/>
        <v>45</v>
      </c>
    </row>
    <row r="25" spans="1:3" ht="12.75">
      <c r="A25" t="s">
        <v>32</v>
      </c>
      <c r="C25">
        <f t="shared" si="0"/>
        <v>46</v>
      </c>
    </row>
  </sheetData>
  <sheetProtection/>
  <printOptions horizontalCentered="1"/>
  <pageMargins left="0.5905511811023623" right="0.5905511811023623" top="0.5905511811023623" bottom="0.5905511811023623" header="0.3937007874015748" footer="0.3937007874015748"/>
  <pageSetup horizontalDpi="300" verticalDpi="300" orientation="portrait" r:id="rId1"/>
  <headerFooter alignWithMargins="0">
    <oddHeader>&amp;R&amp;"Arial,Italique"PROJET</oddHeader>
    <oddFooter>&amp;L&amp;8&amp;F&amp;A&amp;D&amp;R3
</oddFooter>
  </headerFooter>
</worksheet>
</file>

<file path=xl/worksheets/sheet2.xml><?xml version="1.0" encoding="utf-8"?>
<worksheet xmlns="http://schemas.openxmlformats.org/spreadsheetml/2006/main" xmlns:r="http://schemas.openxmlformats.org/officeDocument/2006/relationships">
  <dimension ref="A1:K286"/>
  <sheetViews>
    <sheetView workbookViewId="0" topLeftCell="A24">
      <selection activeCell="G34" sqref="G34"/>
    </sheetView>
  </sheetViews>
  <sheetFormatPr defaultColWidth="11.421875" defaultRowHeight="12.75"/>
  <cols>
    <col min="1" max="3" width="2.28125" style="6" customWidth="1"/>
    <col min="4" max="4" width="37.57421875" style="6" customWidth="1"/>
    <col min="5" max="6" width="10.7109375" style="9" customWidth="1"/>
    <col min="7" max="7" width="2.7109375" style="9" customWidth="1"/>
    <col min="8" max="11" width="10.7109375" style="9" customWidth="1"/>
  </cols>
  <sheetData>
    <row r="1" spans="1:11" ht="17.25" customHeight="1">
      <c r="A1" s="341" t="s">
        <v>199</v>
      </c>
      <c r="B1" s="342"/>
      <c r="C1" s="342"/>
      <c r="D1" s="342"/>
      <c r="E1" s="342"/>
      <c r="F1" s="342"/>
      <c r="G1" s="342"/>
      <c r="H1" s="342"/>
      <c r="I1" s="342"/>
      <c r="J1" s="342"/>
      <c r="K1" s="343"/>
    </row>
    <row r="2" spans="1:11" s="64" customFormat="1" ht="13.5" customHeight="1">
      <c r="A2" s="279" t="s">
        <v>171</v>
      </c>
      <c r="B2" s="277"/>
      <c r="C2" s="277"/>
      <c r="D2" s="278"/>
      <c r="E2" s="280" t="s">
        <v>119</v>
      </c>
      <c r="F2" s="282"/>
      <c r="G2" s="280" t="s">
        <v>37</v>
      </c>
      <c r="H2" s="281"/>
      <c r="I2" s="282"/>
      <c r="J2" s="280" t="s">
        <v>120</v>
      </c>
      <c r="K2" s="282"/>
    </row>
    <row r="3" spans="1:11" s="64" customFormat="1" ht="13.5" customHeight="1">
      <c r="A3" s="274"/>
      <c r="B3" s="275"/>
      <c r="C3" s="275"/>
      <c r="D3" s="276"/>
      <c r="E3" s="283"/>
      <c r="F3" s="285"/>
      <c r="G3" s="283"/>
      <c r="H3" s="284"/>
      <c r="I3" s="285"/>
      <c r="J3" s="283"/>
      <c r="K3" s="285"/>
    </row>
    <row r="4" spans="5:11" ht="12.75">
      <c r="E4" s="20" t="s">
        <v>26</v>
      </c>
      <c r="F4" s="21" t="s">
        <v>27</v>
      </c>
      <c r="G4" s="30" t="s">
        <v>5</v>
      </c>
      <c r="H4" s="31" t="s">
        <v>26</v>
      </c>
      <c r="I4" s="21" t="s">
        <v>27</v>
      </c>
      <c r="J4" s="20" t="s">
        <v>26</v>
      </c>
      <c r="K4" s="21" t="s">
        <v>27</v>
      </c>
    </row>
    <row r="5" spans="1:11" ht="15">
      <c r="A5" s="60" t="s">
        <v>4</v>
      </c>
      <c r="B5" s="60"/>
      <c r="E5" s="22"/>
      <c r="F5" s="23"/>
      <c r="G5" s="22"/>
      <c r="H5" s="32"/>
      <c r="I5" s="23"/>
      <c r="J5" s="22"/>
      <c r="K5" s="23"/>
    </row>
    <row r="6" spans="1:11" ht="12.75">
      <c r="A6" s="61" t="s">
        <v>1</v>
      </c>
      <c r="B6" s="61"/>
      <c r="E6" s="22"/>
      <c r="F6" s="23"/>
      <c r="G6" s="22"/>
      <c r="H6" s="32"/>
      <c r="I6" s="23"/>
      <c r="J6" s="22"/>
      <c r="K6" s="23"/>
    </row>
    <row r="7" spans="3:11" ht="12.75">
      <c r="C7" s="13" t="s">
        <v>60</v>
      </c>
      <c r="D7" s="13"/>
      <c r="E7" s="24">
        <f>343031</f>
        <v>343031</v>
      </c>
      <c r="F7" s="25"/>
      <c r="G7" s="24"/>
      <c r="H7" s="33"/>
      <c r="I7" s="25"/>
      <c r="J7" s="24">
        <f aca="true" t="shared" si="0" ref="J7:J14">IF((E7-F7+H7-I7)&lt;=0," ",(E7-F7+H7-I7))</f>
        <v>343031</v>
      </c>
      <c r="K7" s="25" t="str">
        <f aca="true" t="shared" si="1" ref="K7:K14">IF((-E7+F7-H7+I7)&lt;=0," ",(-E7+F7-H7+I7))</f>
        <v> </v>
      </c>
    </row>
    <row r="8" spans="3:11" ht="12.75">
      <c r="C8" s="13" t="s">
        <v>61</v>
      </c>
      <c r="D8" s="13"/>
      <c r="E8" s="24">
        <v>1663982</v>
      </c>
      <c r="F8" s="25"/>
      <c r="G8" s="24"/>
      <c r="H8" s="33"/>
      <c r="I8" s="25"/>
      <c r="J8" s="24">
        <f t="shared" si="0"/>
        <v>1663982</v>
      </c>
      <c r="K8" s="25" t="str">
        <f t="shared" si="1"/>
        <v> </v>
      </c>
    </row>
    <row r="9" spans="3:11" ht="12.75">
      <c r="C9" s="14" t="s">
        <v>9</v>
      </c>
      <c r="D9" s="14"/>
      <c r="E9" s="26">
        <v>2060134</v>
      </c>
      <c r="F9" s="27"/>
      <c r="G9" s="26"/>
      <c r="H9" s="34"/>
      <c r="I9" s="27"/>
      <c r="J9" s="24">
        <f t="shared" si="0"/>
        <v>2060134</v>
      </c>
      <c r="K9" s="25" t="str">
        <f t="shared" si="1"/>
        <v> </v>
      </c>
    </row>
    <row r="10" spans="3:11" ht="12.75">
      <c r="C10" s="14" t="s">
        <v>13</v>
      </c>
      <c r="D10" s="14"/>
      <c r="E10" s="26">
        <v>100000</v>
      </c>
      <c r="F10" s="27"/>
      <c r="G10" s="26"/>
      <c r="H10" s="34"/>
      <c r="I10" s="27"/>
      <c r="J10" s="24">
        <f t="shared" si="0"/>
        <v>100000</v>
      </c>
      <c r="K10" s="25" t="str">
        <f t="shared" si="1"/>
        <v> </v>
      </c>
    </row>
    <row r="11" spans="3:11" ht="12.75">
      <c r="C11" s="45" t="s">
        <v>67</v>
      </c>
      <c r="D11" s="46"/>
      <c r="E11" s="47">
        <v>976457</v>
      </c>
      <c r="F11" s="48"/>
      <c r="G11" s="47"/>
      <c r="H11" s="49"/>
      <c r="I11" s="48"/>
      <c r="J11" s="24">
        <f t="shared" si="0"/>
        <v>976457</v>
      </c>
      <c r="K11" s="25" t="str">
        <f t="shared" si="1"/>
        <v> </v>
      </c>
    </row>
    <row r="12" spans="3:11" ht="12.75">
      <c r="C12" s="45" t="s">
        <v>68</v>
      </c>
      <c r="D12" s="46"/>
      <c r="E12" s="47"/>
      <c r="F12" s="48"/>
      <c r="G12" s="47"/>
      <c r="H12" s="49"/>
      <c r="I12" s="48"/>
      <c r="J12" s="24" t="str">
        <f t="shared" si="0"/>
        <v> </v>
      </c>
      <c r="K12" s="25" t="str">
        <f t="shared" si="1"/>
        <v> </v>
      </c>
    </row>
    <row r="13" spans="3:11" ht="12.75">
      <c r="C13" s="50" t="s">
        <v>69</v>
      </c>
      <c r="D13" s="46"/>
      <c r="E13" s="47"/>
      <c r="F13" s="48"/>
      <c r="G13" s="47"/>
      <c r="H13" s="49"/>
      <c r="I13" s="48"/>
      <c r="J13" s="24" t="str">
        <f t="shared" si="0"/>
        <v> </v>
      </c>
      <c r="K13" s="25" t="str">
        <f t="shared" si="1"/>
        <v> </v>
      </c>
    </row>
    <row r="14" spans="3:11" ht="12.75">
      <c r="C14" s="13" t="s">
        <v>11</v>
      </c>
      <c r="D14" s="13"/>
      <c r="E14" s="26"/>
      <c r="F14" s="25"/>
      <c r="G14" s="39"/>
      <c r="H14" s="33"/>
      <c r="I14" s="25"/>
      <c r="J14" s="24" t="str">
        <f t="shared" si="0"/>
        <v> </v>
      </c>
      <c r="K14" s="25" t="str">
        <f t="shared" si="1"/>
        <v> </v>
      </c>
    </row>
    <row r="15" spans="1:11" ht="12.75">
      <c r="A15" s="61" t="s">
        <v>3</v>
      </c>
      <c r="B15" s="61"/>
      <c r="C15" s="13"/>
      <c r="D15" s="13"/>
      <c r="E15" s="24"/>
      <c r="F15" s="25"/>
      <c r="G15" s="24"/>
      <c r="H15" s="33"/>
      <c r="I15" s="25"/>
      <c r="J15" s="24"/>
      <c r="K15" s="25"/>
    </row>
    <row r="16" spans="1:11" ht="12.75">
      <c r="A16" s="7"/>
      <c r="B16" s="7"/>
      <c r="C16" s="13" t="s">
        <v>70</v>
      </c>
      <c r="D16" s="13"/>
      <c r="E16" s="24"/>
      <c r="F16" s="25"/>
      <c r="G16" s="24"/>
      <c r="H16" s="33"/>
      <c r="I16" s="25"/>
      <c r="J16" s="24" t="str">
        <f aca="true" t="shared" si="2" ref="J16:J23">IF((E16-F16+H16-I16)&lt;=0," ",(E16-F16+H16-I16))</f>
        <v> </v>
      </c>
      <c r="K16" s="25" t="str">
        <f aca="true" t="shared" si="3" ref="K16:K23">IF((-E16+F16-H16+I16)&lt;=0," ",(-E16+F16-H16+I16))</f>
        <v> </v>
      </c>
    </row>
    <row r="17" spans="3:11" ht="12.75">
      <c r="C17" s="13" t="s">
        <v>65</v>
      </c>
      <c r="D17" s="13"/>
      <c r="E17" s="24"/>
      <c r="F17" s="25"/>
      <c r="G17" s="24"/>
      <c r="H17" s="33"/>
      <c r="I17" s="25"/>
      <c r="J17" s="24" t="str">
        <f t="shared" si="2"/>
        <v> </v>
      </c>
      <c r="K17" s="25" t="str">
        <f t="shared" si="3"/>
        <v> </v>
      </c>
    </row>
    <row r="18" spans="3:11" ht="12.75">
      <c r="C18" s="13" t="s">
        <v>74</v>
      </c>
      <c r="D18" s="13"/>
      <c r="E18" s="24"/>
      <c r="F18" s="25">
        <f>595139+1252000</f>
        <v>1847139</v>
      </c>
      <c r="G18" s="24"/>
      <c r="H18" s="33"/>
      <c r="I18" s="25"/>
      <c r="J18" s="24" t="str">
        <f t="shared" si="2"/>
        <v> </v>
      </c>
      <c r="K18" s="25">
        <f t="shared" si="3"/>
        <v>1847139</v>
      </c>
    </row>
    <row r="19" spans="3:11" ht="12.75">
      <c r="C19" s="13" t="s">
        <v>29</v>
      </c>
      <c r="D19" s="13"/>
      <c r="E19" s="24"/>
      <c r="F19" s="25">
        <v>111272</v>
      </c>
      <c r="G19" s="24"/>
      <c r="H19" s="33"/>
      <c r="I19" s="25"/>
      <c r="J19" s="24" t="str">
        <f t="shared" si="2"/>
        <v> </v>
      </c>
      <c r="K19" s="25">
        <f t="shared" si="3"/>
        <v>111272</v>
      </c>
    </row>
    <row r="20" spans="3:11" ht="12.75">
      <c r="C20" s="13" t="s">
        <v>48</v>
      </c>
      <c r="D20" s="13"/>
      <c r="E20" s="24"/>
      <c r="F20" s="25"/>
      <c r="G20" s="24"/>
      <c r="H20" s="33"/>
      <c r="I20" s="25"/>
      <c r="J20" s="24" t="str">
        <f t="shared" si="2"/>
        <v> </v>
      </c>
      <c r="K20" s="25" t="str">
        <f t="shared" si="3"/>
        <v> </v>
      </c>
    </row>
    <row r="21" spans="3:11" ht="12.75">
      <c r="C21" s="14"/>
      <c r="D21" s="13" t="s">
        <v>48</v>
      </c>
      <c r="E21" s="24"/>
      <c r="F21" s="25">
        <v>7617060</v>
      </c>
      <c r="G21" s="24"/>
      <c r="H21" s="33"/>
      <c r="I21" s="25"/>
      <c r="J21" s="24" t="str">
        <f t="shared" si="2"/>
        <v> </v>
      </c>
      <c r="K21" s="25">
        <f t="shared" si="3"/>
        <v>7617060</v>
      </c>
    </row>
    <row r="22" spans="3:11" ht="12.75">
      <c r="C22" s="82"/>
      <c r="D22" s="13" t="s">
        <v>107</v>
      </c>
      <c r="E22" s="162"/>
      <c r="F22" s="25"/>
      <c r="G22" s="24">
        <v>1</v>
      </c>
      <c r="H22" s="33">
        <f>H191</f>
        <v>43022</v>
      </c>
      <c r="I22" s="25"/>
      <c r="J22" s="24">
        <f t="shared" si="2"/>
        <v>43022</v>
      </c>
      <c r="K22" s="25" t="str">
        <f t="shared" si="3"/>
        <v> </v>
      </c>
    </row>
    <row r="23" spans="3:11" ht="12.75">
      <c r="C23" s="13" t="s">
        <v>12</v>
      </c>
      <c r="D23" s="13"/>
      <c r="E23" s="24"/>
      <c r="F23" s="25"/>
      <c r="G23" s="24"/>
      <c r="H23" s="33"/>
      <c r="I23" s="25"/>
      <c r="J23" s="24" t="str">
        <f t="shared" si="2"/>
        <v> </v>
      </c>
      <c r="K23" s="25" t="str">
        <f t="shared" si="3"/>
        <v> </v>
      </c>
    </row>
    <row r="24" spans="1:11" ht="12.75">
      <c r="A24" s="61" t="s">
        <v>2</v>
      </c>
      <c r="B24" s="61"/>
      <c r="C24" s="13"/>
      <c r="D24" s="13"/>
      <c r="E24" s="24"/>
      <c r="F24" s="25"/>
      <c r="G24" s="24"/>
      <c r="H24" s="33"/>
      <c r="I24" s="25"/>
      <c r="J24" s="24"/>
      <c r="K24" s="25"/>
    </row>
    <row r="25" spans="3:11" ht="12.75">
      <c r="C25" s="13" t="s">
        <v>75</v>
      </c>
      <c r="D25" s="13"/>
      <c r="E25" s="24"/>
      <c r="F25" s="25"/>
      <c r="G25" s="24"/>
      <c r="H25" s="33"/>
      <c r="I25" s="25"/>
      <c r="J25" s="24" t="str">
        <f aca="true" t="shared" si="4" ref="J25:J30">IF((E25-F25+H25-I25)&lt;=0," ",(E25-F25+H25-I25))</f>
        <v> </v>
      </c>
      <c r="K25" s="25" t="str">
        <f aca="true" t="shared" si="5" ref="K25:K30">IF((-E25+F25-H25+I25)&lt;=0," ",(-E25+F25-H25+I25))</f>
        <v> </v>
      </c>
    </row>
    <row r="26" spans="3:11" ht="12.75">
      <c r="C26" s="14"/>
      <c r="D26" s="13" t="s">
        <v>76</v>
      </c>
      <c r="E26" s="24">
        <v>20235658</v>
      </c>
      <c r="F26" s="25"/>
      <c r="G26" s="24"/>
      <c r="H26" s="33"/>
      <c r="I26" s="25"/>
      <c r="J26" s="24">
        <f t="shared" si="4"/>
        <v>20235658</v>
      </c>
      <c r="K26" s="25" t="str">
        <f t="shared" si="5"/>
        <v> </v>
      </c>
    </row>
    <row r="27" spans="3:11" ht="12.75">
      <c r="C27" s="82"/>
      <c r="D27" s="13" t="s">
        <v>77</v>
      </c>
      <c r="E27" s="24"/>
      <c r="F27" s="25">
        <v>5270704</v>
      </c>
      <c r="G27" s="24"/>
      <c r="H27" s="33"/>
      <c r="I27" s="25"/>
      <c r="J27" s="24" t="str">
        <f t="shared" si="4"/>
        <v> </v>
      </c>
      <c r="K27" s="25">
        <f t="shared" si="5"/>
        <v>5270704</v>
      </c>
    </row>
    <row r="28" spans="3:11" ht="12.75">
      <c r="C28" s="13" t="s">
        <v>0</v>
      </c>
      <c r="D28" s="13"/>
      <c r="E28" s="24"/>
      <c r="F28" s="25"/>
      <c r="G28" s="39"/>
      <c r="H28" s="33"/>
      <c r="I28" s="25"/>
      <c r="J28" s="24" t="str">
        <f t="shared" si="4"/>
        <v> </v>
      </c>
      <c r="K28" s="25" t="str">
        <f t="shared" si="5"/>
        <v> </v>
      </c>
    </row>
    <row r="29" spans="3:11" ht="12.75">
      <c r="C29" s="13" t="s">
        <v>45</v>
      </c>
      <c r="D29" s="13"/>
      <c r="E29" s="24"/>
      <c r="F29" s="25"/>
      <c r="G29" s="24"/>
      <c r="H29" s="33"/>
      <c r="I29" s="25"/>
      <c r="J29" s="24" t="str">
        <f t="shared" si="4"/>
        <v> </v>
      </c>
      <c r="K29" s="25" t="str">
        <f t="shared" si="5"/>
        <v> </v>
      </c>
    </row>
    <row r="30" spans="3:11" ht="12.75">
      <c r="C30" s="14" t="s">
        <v>24</v>
      </c>
      <c r="D30" s="14"/>
      <c r="E30" s="26">
        <v>96606</v>
      </c>
      <c r="F30" s="27"/>
      <c r="G30" s="26">
        <v>1</v>
      </c>
      <c r="H30" s="34"/>
      <c r="I30" s="27">
        <f>I192</f>
        <v>43022</v>
      </c>
      <c r="J30" s="26">
        <f t="shared" si="4"/>
        <v>53584</v>
      </c>
      <c r="K30" s="27" t="str">
        <f t="shared" si="5"/>
        <v> </v>
      </c>
    </row>
    <row r="31" spans="1:11" ht="12.75">
      <c r="A31" s="177" t="s">
        <v>258</v>
      </c>
      <c r="B31" s="177"/>
      <c r="C31" s="177"/>
      <c r="D31" s="177"/>
      <c r="E31" s="178">
        <f>SUM(E7:E30)</f>
        <v>25475868</v>
      </c>
      <c r="F31" s="179">
        <f>SUM(F7:F30)</f>
        <v>14846175</v>
      </c>
      <c r="G31" s="178"/>
      <c r="H31" s="180">
        <f>SUM(H7:H30)</f>
        <v>43022</v>
      </c>
      <c r="I31" s="179">
        <f>SUM(I7:I30)</f>
        <v>43022</v>
      </c>
      <c r="J31" s="178">
        <f>SUM(J7:J30)</f>
        <v>25475868</v>
      </c>
      <c r="K31" s="179">
        <f>SUM(K7:K30)</f>
        <v>14846175</v>
      </c>
    </row>
    <row r="32" spans="1:11" s="176" customFormat="1" ht="12.75">
      <c r="A32" s="174"/>
      <c r="B32" s="174"/>
      <c r="C32" s="174"/>
      <c r="D32" s="174"/>
      <c r="E32" s="143"/>
      <c r="F32" s="143"/>
      <c r="G32" s="143"/>
      <c r="H32" s="143"/>
      <c r="I32" s="143"/>
      <c r="J32" s="143"/>
      <c r="K32" s="143"/>
    </row>
    <row r="33" spans="1:11" s="176" customFormat="1" ht="12.75">
      <c r="A33" s="174" t="s">
        <v>176</v>
      </c>
      <c r="B33" s="174" t="s">
        <v>281</v>
      </c>
      <c r="C33" s="174"/>
      <c r="D33" s="174"/>
      <c r="E33" s="143"/>
      <c r="F33" s="143"/>
      <c r="G33" s="143"/>
      <c r="H33" s="143"/>
      <c r="I33" s="143"/>
      <c r="J33" s="143"/>
      <c r="K33" s="143"/>
    </row>
    <row r="34" spans="1:11" s="176" customFormat="1" ht="12.75">
      <c r="A34" s="174"/>
      <c r="B34" s="174"/>
      <c r="C34" s="174"/>
      <c r="D34" s="174"/>
      <c r="E34" s="143"/>
      <c r="F34" s="143"/>
      <c r="G34" s="143"/>
      <c r="H34" s="143"/>
      <c r="I34" s="143"/>
      <c r="J34" s="143"/>
      <c r="K34" s="143"/>
    </row>
    <row r="35" spans="1:11" ht="17.25" customHeight="1">
      <c r="A35" s="341" t="s">
        <v>200</v>
      </c>
      <c r="B35" s="342"/>
      <c r="C35" s="342"/>
      <c r="D35" s="342"/>
      <c r="E35" s="342"/>
      <c r="F35" s="342"/>
      <c r="G35" s="342"/>
      <c r="H35" s="342"/>
      <c r="I35" s="342"/>
      <c r="J35" s="342"/>
      <c r="K35" s="343"/>
    </row>
    <row r="36" spans="1:11" s="64" customFormat="1" ht="13.5" customHeight="1">
      <c r="A36" s="279" t="s">
        <v>171</v>
      </c>
      <c r="B36" s="277"/>
      <c r="C36" s="277"/>
      <c r="D36" s="278"/>
      <c r="E36" s="280" t="s">
        <v>119</v>
      </c>
      <c r="F36" s="282"/>
      <c r="G36" s="280" t="s">
        <v>37</v>
      </c>
      <c r="H36" s="281"/>
      <c r="I36" s="282"/>
      <c r="J36" s="280" t="s">
        <v>120</v>
      </c>
      <c r="K36" s="282"/>
    </row>
    <row r="37" spans="1:11" s="64" customFormat="1" ht="13.5" customHeight="1">
      <c r="A37" s="274"/>
      <c r="B37" s="275"/>
      <c r="C37" s="275"/>
      <c r="D37" s="276"/>
      <c r="E37" s="283"/>
      <c r="F37" s="285"/>
      <c r="G37" s="283"/>
      <c r="H37" s="284"/>
      <c r="I37" s="285"/>
      <c r="J37" s="283"/>
      <c r="K37" s="285"/>
    </row>
    <row r="38" spans="5:11" ht="12.75">
      <c r="E38" s="20" t="s">
        <v>26</v>
      </c>
      <c r="F38" s="21" t="s">
        <v>27</v>
      </c>
      <c r="G38" s="30" t="s">
        <v>5</v>
      </c>
      <c r="H38" s="31" t="s">
        <v>26</v>
      </c>
      <c r="I38" s="21" t="s">
        <v>27</v>
      </c>
      <c r="J38" s="20" t="s">
        <v>26</v>
      </c>
      <c r="K38" s="21" t="s">
        <v>27</v>
      </c>
    </row>
    <row r="39" spans="1:11" ht="15">
      <c r="A39" s="60" t="s">
        <v>110</v>
      </c>
      <c r="B39" s="60"/>
      <c r="E39" s="22"/>
      <c r="F39" s="23"/>
      <c r="G39" s="22"/>
      <c r="H39" s="32"/>
      <c r="I39" s="23"/>
      <c r="J39" s="22"/>
      <c r="K39" s="23"/>
    </row>
    <row r="40" spans="1:11" ht="12.75">
      <c r="A40" s="62" t="s">
        <v>188</v>
      </c>
      <c r="B40" s="62"/>
      <c r="C40" s="82"/>
      <c r="D40" s="189"/>
      <c r="E40" s="22"/>
      <c r="F40" s="23"/>
      <c r="G40" s="22"/>
      <c r="H40" s="32"/>
      <c r="I40" s="23"/>
      <c r="J40" s="22"/>
      <c r="K40" s="23"/>
    </row>
    <row r="41" spans="1:11" ht="12.75">
      <c r="A41" s="18"/>
      <c r="B41" s="18" t="s">
        <v>94</v>
      </c>
      <c r="D41" s="82"/>
      <c r="E41" s="24"/>
      <c r="F41" s="25"/>
      <c r="G41" s="24"/>
      <c r="H41" s="33"/>
      <c r="I41" s="25"/>
      <c r="J41" s="24"/>
      <c r="K41" s="25"/>
    </row>
    <row r="42" spans="3:11" ht="12.75">
      <c r="C42" s="13" t="s">
        <v>189</v>
      </c>
      <c r="D42" s="13"/>
      <c r="E42" s="24"/>
      <c r="F42" s="25">
        <f>717313</f>
        <v>717313</v>
      </c>
      <c r="G42" s="35"/>
      <c r="H42" s="36"/>
      <c r="I42" s="37"/>
      <c r="J42" s="24" t="str">
        <f>IF((E42-F42+H42-I42)&lt;=0," ",(E42-F42+H42-I42))</f>
        <v> </v>
      </c>
      <c r="K42" s="25">
        <f>IF((-E42+F42-H42+I42)&lt;=0," ",(-E42+F42-H42+I42))</f>
        <v>717313</v>
      </c>
    </row>
    <row r="43" spans="3:11" ht="12.75">
      <c r="C43" s="14" t="s">
        <v>64</v>
      </c>
      <c r="D43" s="14"/>
      <c r="E43" s="26"/>
      <c r="F43" s="27">
        <v>86161</v>
      </c>
      <c r="G43" s="26"/>
      <c r="H43" s="34"/>
      <c r="I43" s="27"/>
      <c r="J43" s="24" t="str">
        <f>IF((E43-F43+H43-I43)&lt;=0," ",(E43-F43+H43-I43))</f>
        <v> </v>
      </c>
      <c r="K43" s="25">
        <f>IF((-E43+F43-H43+I43)&lt;=0," ",(-E43+F43-H43+I43))</f>
        <v>86161</v>
      </c>
    </row>
    <row r="44" spans="3:11" ht="24" customHeight="1">
      <c r="C44" s="288" t="s">
        <v>79</v>
      </c>
      <c r="D44" s="289"/>
      <c r="E44" s="41" t="str">
        <f>F151</f>
        <v> </v>
      </c>
      <c r="F44" s="42">
        <f>E151</f>
        <v>819336</v>
      </c>
      <c r="G44" s="41"/>
      <c r="H44" s="117">
        <f>I151</f>
        <v>0</v>
      </c>
      <c r="I44" s="42">
        <f>H151</f>
        <v>0</v>
      </c>
      <c r="J44" s="41" t="str">
        <f>K151</f>
        <v> </v>
      </c>
      <c r="K44" s="42">
        <f>J151</f>
        <v>819336</v>
      </c>
    </row>
    <row r="45" spans="2:11" ht="12.75">
      <c r="B45" s="8"/>
      <c r="C45" s="13" t="s">
        <v>232</v>
      </c>
      <c r="D45" s="15"/>
      <c r="E45" s="26">
        <f>350000</f>
        <v>350000</v>
      </c>
      <c r="F45" s="27"/>
      <c r="G45" s="26"/>
      <c r="H45" s="34"/>
      <c r="I45" s="27"/>
      <c r="J45" s="24">
        <f>IF((E45-F45+H45-I45)&lt;=0," ",(E45-F45+H45-I45))</f>
        <v>350000</v>
      </c>
      <c r="K45" s="25" t="str">
        <f>IF((-E45+F45-H45+I45)&lt;=0," ",(-E45+F45-H45+I45))</f>
        <v> </v>
      </c>
    </row>
    <row r="46" spans="2:11" ht="12.75">
      <c r="B46" s="8"/>
      <c r="C46" s="13" t="s">
        <v>38</v>
      </c>
      <c r="D46" s="15"/>
      <c r="E46" s="24">
        <v>72095</v>
      </c>
      <c r="F46" s="27"/>
      <c r="G46" s="26"/>
      <c r="H46" s="34"/>
      <c r="I46" s="27"/>
      <c r="J46" s="24">
        <f>IF((E46-F46+H46-I46)&lt;=0," ",(E46-F46+H46-I46))</f>
        <v>72095</v>
      </c>
      <c r="K46" s="25" t="str">
        <f>IF((-E46+F46-H46+I46)&lt;=0," ",(-E46+F46-H46+I46))</f>
        <v> </v>
      </c>
    </row>
    <row r="47" spans="2:11" ht="13.5" customHeight="1">
      <c r="B47" s="286" t="s">
        <v>134</v>
      </c>
      <c r="C47" s="286"/>
      <c r="D47" s="287"/>
      <c r="E47" s="162"/>
      <c r="F47" s="25"/>
      <c r="G47" s="24"/>
      <c r="H47" s="33"/>
      <c r="I47" s="25"/>
      <c r="J47" s="24"/>
      <c r="K47" s="25"/>
    </row>
    <row r="48" spans="3:11" ht="12.75">
      <c r="C48" s="13" t="s">
        <v>189</v>
      </c>
      <c r="D48" s="15"/>
      <c r="E48" s="24"/>
      <c r="F48" s="9">
        <v>1069859</v>
      </c>
      <c r="G48" s="35"/>
      <c r="H48" s="36"/>
      <c r="I48" s="37"/>
      <c r="J48" s="24" t="str">
        <f>IF((E48-F48+H48-I48)&lt;=0," ",(E48-F48+H48-I48))</f>
        <v> </v>
      </c>
      <c r="K48" s="25">
        <f>IF((-E48+F48-H48+I48)&lt;=0," ",(-E48+F48-H48+I48))</f>
        <v>1069859</v>
      </c>
    </row>
    <row r="49" spans="3:11" ht="12.75">
      <c r="C49" s="14" t="s">
        <v>64</v>
      </c>
      <c r="D49" s="14"/>
      <c r="E49" s="24"/>
      <c r="F49" s="25"/>
      <c r="G49" s="26"/>
      <c r="H49" s="34"/>
      <c r="I49" s="27"/>
      <c r="J49" s="24" t="str">
        <f>IF((E49-F49+H49-I49)&lt;=0," ",(E49-F49+H49-I49))</f>
        <v> </v>
      </c>
      <c r="K49" s="25" t="str">
        <f>IF((-E49+F49-H49+I49)&lt;=0," ",(-E49+F49-H49+I49))</f>
        <v> </v>
      </c>
    </row>
    <row r="50" spans="1:11" ht="12.75">
      <c r="A50" s="8"/>
      <c r="B50" s="8"/>
      <c r="C50" s="13" t="s">
        <v>232</v>
      </c>
      <c r="D50" s="15"/>
      <c r="E50" s="24"/>
      <c r="F50" s="67">
        <f>E45</f>
        <v>350000</v>
      </c>
      <c r="G50" s="24"/>
      <c r="H50" s="33"/>
      <c r="I50" s="25"/>
      <c r="J50" s="24" t="str">
        <f>IF((E50-F50+H50-I50)&lt;=0," ",(E50-F50+H50-I50))</f>
        <v> </v>
      </c>
      <c r="K50" s="25">
        <f>IF((-E50+F50-H50+I50)&lt;=0," ",(-E50+F50-H50+I50))</f>
        <v>350000</v>
      </c>
    </row>
    <row r="51" spans="1:11" ht="12.75">
      <c r="A51" s="8"/>
      <c r="B51" s="8"/>
      <c r="C51" s="13" t="s">
        <v>38</v>
      </c>
      <c r="D51" s="15"/>
      <c r="E51" s="24">
        <v>1003416</v>
      </c>
      <c r="F51" s="67"/>
      <c r="G51" s="24"/>
      <c r="H51" s="33"/>
      <c r="I51" s="25"/>
      <c r="J51" s="24">
        <f>IF((E51-F51+H51-I51)&lt;=0," ",(E51-F51+H51-I51))</f>
        <v>1003416</v>
      </c>
      <c r="K51" s="25" t="str">
        <f>IF((-E51+F51-H51+I51)&lt;=0," ",(-E51+F51-H51+I51))</f>
        <v> </v>
      </c>
    </row>
    <row r="52" spans="2:11" ht="12.75" customHeight="1">
      <c r="B52" s="286" t="s">
        <v>132</v>
      </c>
      <c r="C52" s="286"/>
      <c r="D52" s="287"/>
      <c r="E52" s="162"/>
      <c r="F52" s="25"/>
      <c r="G52" s="24"/>
      <c r="H52" s="33"/>
      <c r="I52" s="25"/>
      <c r="J52" s="24"/>
      <c r="K52" s="25"/>
    </row>
    <row r="53" spans="3:11" ht="12.75">
      <c r="C53" s="13" t="s">
        <v>189</v>
      </c>
      <c r="D53" s="15"/>
      <c r="E53" s="24"/>
      <c r="F53" s="25"/>
      <c r="G53" s="35"/>
      <c r="H53" s="36"/>
      <c r="I53" s="37"/>
      <c r="J53" s="24" t="str">
        <f>IF((E53-F53+H53-I53)&lt;=0," ",(E53-F53+H53-I53))</f>
        <v> </v>
      </c>
      <c r="K53" s="25" t="str">
        <f>IF((-E53+F53-H53+I53)&lt;=0," ",(-E53+F53-H53+I53))</f>
        <v> </v>
      </c>
    </row>
    <row r="54" spans="3:11" ht="12.75">
      <c r="C54" s="14" t="s">
        <v>64</v>
      </c>
      <c r="D54" s="14"/>
      <c r="E54" s="24"/>
      <c r="F54" s="25"/>
      <c r="G54" s="26"/>
      <c r="H54" s="34"/>
      <c r="I54" s="27"/>
      <c r="J54" s="24" t="str">
        <f>IF((E54-F54+H54-I54)&lt;=0," ",(E54-F54+H54-I54))</f>
        <v> </v>
      </c>
      <c r="K54" s="25" t="str">
        <f>IF((-E54+F54-H54+I54)&lt;=0," ",(-E54+F54-H54+I54))</f>
        <v> </v>
      </c>
    </row>
    <row r="55" spans="1:11" ht="12.75">
      <c r="A55" s="8"/>
      <c r="B55" s="8"/>
      <c r="C55" s="13" t="s">
        <v>232</v>
      </c>
      <c r="D55" s="15"/>
      <c r="E55" s="24"/>
      <c r="F55" s="25"/>
      <c r="G55" s="24"/>
      <c r="H55" s="33"/>
      <c r="I55" s="25"/>
      <c r="J55" s="24" t="str">
        <f>IF((E55-F55+H55-I55)&lt;=0," ",(E55-F55+H55-I55))</f>
        <v> </v>
      </c>
      <c r="K55" s="25" t="str">
        <f>IF((-E55+F55-H55+I55)&lt;=0," ",(-E55+F55-H55+I55))</f>
        <v> </v>
      </c>
    </row>
    <row r="56" spans="1:11" ht="12.75">
      <c r="A56" s="8"/>
      <c r="B56" s="8"/>
      <c r="C56" s="13" t="s">
        <v>38</v>
      </c>
      <c r="D56" s="15"/>
      <c r="E56" s="24"/>
      <c r="F56" s="25"/>
      <c r="G56" s="24"/>
      <c r="H56" s="33"/>
      <c r="I56" s="25"/>
      <c r="J56" s="24" t="str">
        <f>IF((E56-F56+H56-I56)&lt;=0," ",(E56-F56+H56-I56))</f>
        <v> </v>
      </c>
      <c r="K56" s="25" t="str">
        <f>IF((-E56+F56-H56+I56)&lt;=0," ",(-E56+F56-H56+I56))</f>
        <v> </v>
      </c>
    </row>
    <row r="57" spans="2:11" ht="13.5" customHeight="1">
      <c r="B57" s="286" t="s">
        <v>133</v>
      </c>
      <c r="C57" s="286"/>
      <c r="D57" s="287"/>
      <c r="E57" s="162"/>
      <c r="F57" s="25"/>
      <c r="G57" s="24"/>
      <c r="H57" s="33"/>
      <c r="I57" s="25"/>
      <c r="J57" s="24"/>
      <c r="K57" s="25"/>
    </row>
    <row r="58" spans="3:11" ht="12.75">
      <c r="C58" s="13" t="s">
        <v>189</v>
      </c>
      <c r="D58" s="15"/>
      <c r="E58" s="24"/>
      <c r="F58" s="25">
        <v>281037</v>
      </c>
      <c r="G58" s="35"/>
      <c r="H58" s="36"/>
      <c r="I58" s="37"/>
      <c r="J58" s="24" t="str">
        <f>IF((E58-F58+H58-I58)&lt;=0," ",(E58-F58+H58-I58))</f>
        <v> </v>
      </c>
      <c r="K58" s="25">
        <f>IF((-E58+F58-H58+I58)&lt;=0," ",(-E58+F58-H58+I58))</f>
        <v>281037</v>
      </c>
    </row>
    <row r="59" spans="3:11" ht="12.75">
      <c r="C59" s="14" t="s">
        <v>64</v>
      </c>
      <c r="D59" s="14"/>
      <c r="E59" s="26"/>
      <c r="F59" s="27">
        <v>37764</v>
      </c>
      <c r="G59" s="26"/>
      <c r="H59" s="34"/>
      <c r="I59" s="27"/>
      <c r="J59" s="24" t="str">
        <f>IF((E59-F59+H59-I59)&lt;=0," ",(E59-F59+H59-I59))</f>
        <v> </v>
      </c>
      <c r="K59" s="25">
        <f>IF((-E59+F59-H59+I59)&lt;=0," ",(-E59+F59-H59+I59))</f>
        <v>37764</v>
      </c>
    </row>
    <row r="60" spans="1:11" ht="12.75">
      <c r="A60" s="8"/>
      <c r="B60" s="8"/>
      <c r="C60" s="13" t="s">
        <v>232</v>
      </c>
      <c r="D60" s="15"/>
      <c r="E60" s="24"/>
      <c r="F60" s="25">
        <v>29001</v>
      </c>
      <c r="G60" s="24"/>
      <c r="H60" s="33"/>
      <c r="I60" s="25"/>
      <c r="J60" s="24" t="str">
        <f>IF((E60-F60+H60-I60)&lt;=0," ",(E60-F60+H60-I60))</f>
        <v> </v>
      </c>
      <c r="K60" s="25">
        <f>IF((-E60+F60-H60+I60)&lt;=0," ",(-E60+F60-H60+I60))</f>
        <v>29001</v>
      </c>
    </row>
    <row r="61" spans="1:11" ht="12.75">
      <c r="A61" s="8"/>
      <c r="B61" s="8"/>
      <c r="C61" s="13" t="s">
        <v>38</v>
      </c>
      <c r="D61" s="15"/>
      <c r="E61" s="24">
        <v>86234</v>
      </c>
      <c r="F61" s="25"/>
      <c r="G61" s="24"/>
      <c r="H61" s="33"/>
      <c r="I61" s="25"/>
      <c r="J61" s="24">
        <f>IF((E61-F61+H61-I61)&lt;=0," ",(E61-F61+H61-I61))</f>
        <v>86234</v>
      </c>
      <c r="K61" s="25" t="str">
        <f>IF((-E61+F61-H61+I61)&lt;=0," ",(-E61+F61-H61+I61))</f>
        <v> </v>
      </c>
    </row>
    <row r="62" spans="1:11" ht="12.75">
      <c r="A62" s="7" t="s">
        <v>78</v>
      </c>
      <c r="B62" s="18" t="s">
        <v>73</v>
      </c>
      <c r="C62" s="8"/>
      <c r="D62" s="40"/>
      <c r="E62" s="22"/>
      <c r="F62" s="23"/>
      <c r="G62" s="22"/>
      <c r="H62" s="32"/>
      <c r="I62" s="23"/>
      <c r="J62" s="162"/>
      <c r="K62" s="25"/>
    </row>
    <row r="63" spans="3:11" ht="12.75">
      <c r="C63" s="13" t="s">
        <v>189</v>
      </c>
      <c r="D63" s="13"/>
      <c r="E63" s="24">
        <v>121719</v>
      </c>
      <c r="F63" s="25"/>
      <c r="G63" s="35"/>
      <c r="H63" s="36"/>
      <c r="I63" s="37"/>
      <c r="J63" s="24">
        <f>IF((E63-F63+H63-I63)&lt;=0," ",(E63-F63+H63-I63))</f>
        <v>121719</v>
      </c>
      <c r="K63" s="25" t="str">
        <f>IF((-E63+F63-H63+I63)&lt;=0," ",(-E63+F63-H63+I63))</f>
        <v> </v>
      </c>
    </row>
    <row r="64" spans="3:11" ht="12.75">
      <c r="C64" s="13" t="s">
        <v>64</v>
      </c>
      <c r="D64" s="13"/>
      <c r="E64" s="24"/>
      <c r="F64" s="25"/>
      <c r="G64" s="24"/>
      <c r="H64" s="33"/>
      <c r="I64" s="25"/>
      <c r="J64" s="24" t="str">
        <f>IF((E64-F64+H64-I64)&lt;=0," ",(E64-F64+H64-I64))</f>
        <v> </v>
      </c>
      <c r="K64" s="25" t="str">
        <f>IF((-E64+F64-H64+I64)&lt;=0," ",(-E64+F64-H64+I64))</f>
        <v> </v>
      </c>
    </row>
    <row r="65" spans="3:11" ht="12.75">
      <c r="C65" s="13" t="s">
        <v>261</v>
      </c>
      <c r="D65" s="13"/>
      <c r="E65" s="24">
        <v>8125</v>
      </c>
      <c r="F65" s="25"/>
      <c r="G65" s="24"/>
      <c r="H65" s="33"/>
      <c r="I65" s="25"/>
      <c r="J65" s="24">
        <f>IF((E65-F65+H65-I65)&lt;=0," ",(E65-F65+H65-I65))</f>
        <v>8125</v>
      </c>
      <c r="K65" s="25" t="str">
        <f>IF((-E65+F65-H65+I65)&lt;=0," ",(-E65+F65-H65+I65))</f>
        <v> </v>
      </c>
    </row>
    <row r="66" spans="3:11" ht="12.75">
      <c r="C66" s="13" t="s">
        <v>262</v>
      </c>
      <c r="D66" s="15"/>
      <c r="E66" s="24"/>
      <c r="F66" s="25">
        <v>1536</v>
      </c>
      <c r="G66" s="24"/>
      <c r="H66" s="33"/>
      <c r="I66" s="25"/>
      <c r="J66" s="24" t="str">
        <f>IF((E66-F66+H66-I66)&lt;=0," ",(E66-F66+H66-I66))</f>
        <v> </v>
      </c>
      <c r="K66" s="25">
        <f>IF((-E66+F66-H66+I66)&lt;=0," ",(-E66+F66-H66+I66))</f>
        <v>1536</v>
      </c>
    </row>
    <row r="67" spans="1:11" ht="12.75">
      <c r="A67" s="7"/>
      <c r="B67" s="18" t="s">
        <v>95</v>
      </c>
      <c r="D67" s="13"/>
      <c r="E67" s="24"/>
      <c r="F67" s="25"/>
      <c r="G67" s="24"/>
      <c r="H67" s="33"/>
      <c r="I67" s="25"/>
      <c r="J67" s="24"/>
      <c r="K67" s="25"/>
    </row>
    <row r="68" spans="3:11" ht="12.75">
      <c r="C68" s="13" t="s">
        <v>189</v>
      </c>
      <c r="D68" s="13"/>
      <c r="E68" s="24">
        <v>271706</v>
      </c>
      <c r="F68" s="25"/>
      <c r="G68" s="35"/>
      <c r="H68" s="36"/>
      <c r="I68" s="37"/>
      <c r="J68" s="24">
        <f>IF((E68-F68+H68-I68)&lt;=0," ",(E68-F68+H68-I68))</f>
        <v>271706</v>
      </c>
      <c r="K68" s="25" t="str">
        <f>IF((-E68+F68-H68+I68)&lt;=0," ",(-E68+F68-H68+I68))</f>
        <v> </v>
      </c>
    </row>
    <row r="69" spans="3:11" ht="12.75">
      <c r="C69" s="14" t="s">
        <v>64</v>
      </c>
      <c r="D69" s="14"/>
      <c r="E69" s="26"/>
      <c r="F69" s="27"/>
      <c r="G69" s="26"/>
      <c r="H69" s="34"/>
      <c r="I69" s="27"/>
      <c r="J69" s="24" t="str">
        <f>IF((E69-F69+H69-I69)&lt;=0," ",(E69-F69+H69-I69))</f>
        <v> </v>
      </c>
      <c r="K69" s="25" t="str">
        <f>IF((-E69+F69-H69+I69)&lt;=0," ",(-E69+F69-H69+I69))</f>
        <v> </v>
      </c>
    </row>
    <row r="70" spans="3:11" ht="24" customHeight="1">
      <c r="C70" s="288" t="s">
        <v>81</v>
      </c>
      <c r="D70" s="289"/>
      <c r="E70" s="41" t="str">
        <f>F181</f>
        <v> </v>
      </c>
      <c r="F70" s="42">
        <f>E181</f>
        <v>300707</v>
      </c>
      <c r="G70" s="41"/>
      <c r="H70" s="117">
        <f>I181</f>
        <v>0</v>
      </c>
      <c r="I70" s="42">
        <f>H181</f>
        <v>0</v>
      </c>
      <c r="J70" s="41" t="str">
        <f>K181</f>
        <v> </v>
      </c>
      <c r="K70" s="42">
        <f>J181</f>
        <v>300707</v>
      </c>
    </row>
    <row r="71" spans="3:11" ht="12.75">
      <c r="C71" s="13" t="s">
        <v>232</v>
      </c>
      <c r="D71" s="15"/>
      <c r="E71" s="24">
        <v>29001</v>
      </c>
      <c r="F71" s="25"/>
      <c r="G71" s="24"/>
      <c r="H71" s="33"/>
      <c r="I71" s="25"/>
      <c r="J71" s="24">
        <f>IF((E71-F71+H71-I71)&lt;=0," ",(E71-F71+H71-I71))</f>
        <v>29001</v>
      </c>
      <c r="K71" s="25" t="str">
        <f>IF((-E71+F71-H71+I71)&lt;=0," ",(-E71+F71-H71+I71))</f>
        <v> </v>
      </c>
    </row>
    <row r="72" spans="3:11" ht="12.75">
      <c r="C72" s="13" t="s">
        <v>38</v>
      </c>
      <c r="D72" s="15"/>
      <c r="E72" s="24"/>
      <c r="F72" s="25"/>
      <c r="G72" s="24"/>
      <c r="H72" s="33"/>
      <c r="I72" s="25"/>
      <c r="J72" s="24" t="str">
        <f>IF((E72-F72+H72-I72)&lt;=0," ",(E72-F72+H72-I72))</f>
        <v> </v>
      </c>
      <c r="K72" s="25" t="str">
        <f>IF((-E72+F72-H72+I72)&lt;=0," ",(-E72+F72-H72+I72))</f>
        <v> </v>
      </c>
    </row>
    <row r="73" spans="1:11" ht="12.75">
      <c r="A73" s="7" t="s">
        <v>78</v>
      </c>
      <c r="B73" s="7" t="s">
        <v>82</v>
      </c>
      <c r="E73" s="22"/>
      <c r="F73" s="23"/>
      <c r="G73" s="22"/>
      <c r="H73" s="32"/>
      <c r="I73" s="23"/>
      <c r="J73" s="22"/>
      <c r="K73" s="23"/>
    </row>
    <row r="74" spans="3:11" ht="12.75">
      <c r="C74" s="13" t="s">
        <v>189</v>
      </c>
      <c r="D74" s="15"/>
      <c r="E74" s="24"/>
      <c r="F74" s="25">
        <v>8575106</v>
      </c>
      <c r="G74" s="35"/>
      <c r="H74" s="36"/>
      <c r="I74" s="37"/>
      <c r="J74" s="24" t="str">
        <f>IF((E74-F74+H74-I74)&lt;=0," ",(E74-F74+H74-I74))</f>
        <v> </v>
      </c>
      <c r="K74" s="25">
        <f>IF((-E74+F74-H74+I74)&lt;=0," ",(-E74+F74-H74+I74))</f>
        <v>8575106</v>
      </c>
    </row>
    <row r="75" spans="3:11" ht="12.75">
      <c r="C75" s="14" t="s">
        <v>64</v>
      </c>
      <c r="D75" s="14"/>
      <c r="E75" s="26">
        <v>123925</v>
      </c>
      <c r="F75" s="27"/>
      <c r="G75" s="26"/>
      <c r="H75" s="34"/>
      <c r="I75" s="27"/>
      <c r="J75" s="24">
        <f>IF((E75-F75+H75-I75)&lt;=0," ",(E75-F75+H75-I75))</f>
        <v>123925</v>
      </c>
      <c r="K75" s="25" t="str">
        <f>IF((-E75+F75-H75+I75)&lt;=0," ",(-E75+F75-H75+I75))</f>
        <v> </v>
      </c>
    </row>
    <row r="76" spans="3:11" ht="12.75">
      <c r="C76" s="13" t="s">
        <v>232</v>
      </c>
      <c r="D76" s="15"/>
      <c r="E76" s="26"/>
      <c r="F76" s="27"/>
      <c r="G76" s="26"/>
      <c r="H76" s="34"/>
      <c r="I76" s="27"/>
      <c r="J76" s="24" t="str">
        <f>IF((E76-F76+H76-I76)&lt;=0," ",(E76-F76+H76-I76))</f>
        <v> </v>
      </c>
      <c r="K76" s="25" t="str">
        <f>IF((-E76+F76-H76+I76)&lt;=0," ",(-E76+F76-H76+I76))</f>
        <v> </v>
      </c>
    </row>
    <row r="77" spans="3:11" ht="12.75">
      <c r="C77" s="8" t="s">
        <v>38</v>
      </c>
      <c r="D77" s="40"/>
      <c r="E77" s="26"/>
      <c r="F77" s="27"/>
      <c r="G77" s="26"/>
      <c r="H77" s="34"/>
      <c r="I77" s="27"/>
      <c r="J77" s="24" t="str">
        <f>IF((E77-F77+H77-I77)&lt;=0," ",(E77-F77+H77-I77))</f>
        <v> </v>
      </c>
      <c r="K77" s="25" t="str">
        <f>IF((-E77+F77-H77+I77)&lt;=0," ",(-E77+F77-H77+I77))</f>
        <v> </v>
      </c>
    </row>
    <row r="78" spans="1:11" ht="12.75">
      <c r="A78" s="8"/>
      <c r="B78" s="8"/>
      <c r="C78" s="14" t="s">
        <v>233</v>
      </c>
      <c r="D78" s="105"/>
      <c r="E78" s="26"/>
      <c r="F78" s="27">
        <v>428094</v>
      </c>
      <c r="G78" s="26"/>
      <c r="H78" s="34"/>
      <c r="I78" s="27"/>
      <c r="J78" s="26" t="str">
        <f>IF((E78-F78+H78-I78)&lt;=0," ",(E78-F78+H78-I78))</f>
        <v> </v>
      </c>
      <c r="K78" s="27">
        <f>IF((-E78+F78-H78+I78)&lt;=0," ",(-E78+F78-H78+I78))</f>
        <v>428094</v>
      </c>
    </row>
    <row r="79" spans="1:11" ht="24" customHeight="1">
      <c r="A79" s="346" t="s">
        <v>179</v>
      </c>
      <c r="B79" s="346"/>
      <c r="C79" s="346"/>
      <c r="D79" s="347"/>
      <c r="E79" s="178">
        <f>SUM(E42:E78)</f>
        <v>2066221</v>
      </c>
      <c r="F79" s="179">
        <f>SUM(F42:F78)</f>
        <v>12695914</v>
      </c>
      <c r="G79" s="178"/>
      <c r="H79" s="180">
        <f>SUM(H42:H78)</f>
        <v>0</v>
      </c>
      <c r="I79" s="179">
        <f>SUM(I42:I78)</f>
        <v>0</v>
      </c>
      <c r="J79" s="178">
        <f>SUM(J42:J78)</f>
        <v>2066221</v>
      </c>
      <c r="K79" s="179">
        <f>SUM(K42:K78)</f>
        <v>12695914</v>
      </c>
    </row>
    <row r="80" spans="1:11" ht="24" customHeight="1">
      <c r="A80" s="344" t="s">
        <v>180</v>
      </c>
      <c r="B80" s="344"/>
      <c r="C80" s="344"/>
      <c r="D80" s="345"/>
      <c r="E80" s="172">
        <f>E31+E79</f>
        <v>27542089</v>
      </c>
      <c r="F80" s="173">
        <f>F31+F79</f>
        <v>27542089</v>
      </c>
      <c r="G80" s="175"/>
      <c r="H80" s="38">
        <f>H31+H79</f>
        <v>43022</v>
      </c>
      <c r="I80" s="29">
        <f>I31+I79</f>
        <v>43022</v>
      </c>
      <c r="J80" s="172">
        <f>J31+J79</f>
        <v>27542089</v>
      </c>
      <c r="K80" s="173">
        <f>K31+K79</f>
        <v>27542089</v>
      </c>
    </row>
    <row r="81" spans="1:11" s="3" customFormat="1" ht="12.75">
      <c r="A81" s="8"/>
      <c r="B81" s="8"/>
      <c r="C81" s="8"/>
      <c r="D81" s="8"/>
      <c r="E81" s="52"/>
      <c r="F81" s="52"/>
      <c r="G81" s="10"/>
      <c r="H81" s="10"/>
      <c r="I81" s="10"/>
      <c r="J81" s="52"/>
      <c r="K81" s="52"/>
    </row>
    <row r="82" spans="1:11" ht="17.25" customHeight="1">
      <c r="A82" s="341" t="s">
        <v>200</v>
      </c>
      <c r="B82" s="342"/>
      <c r="C82" s="342"/>
      <c r="D82" s="342"/>
      <c r="E82" s="342"/>
      <c r="F82" s="342"/>
      <c r="G82" s="342"/>
      <c r="H82" s="342"/>
      <c r="I82" s="342"/>
      <c r="J82" s="342"/>
      <c r="K82" s="343"/>
    </row>
    <row r="83" spans="1:11" s="64" customFormat="1" ht="13.5" customHeight="1">
      <c r="A83" s="279" t="s">
        <v>171</v>
      </c>
      <c r="B83" s="277"/>
      <c r="C83" s="277"/>
      <c r="D83" s="278"/>
      <c r="E83" s="280" t="s">
        <v>119</v>
      </c>
      <c r="F83" s="282"/>
      <c r="G83" s="280" t="s">
        <v>37</v>
      </c>
      <c r="H83" s="281"/>
      <c r="I83" s="282"/>
      <c r="J83" s="280" t="s">
        <v>120</v>
      </c>
      <c r="K83" s="282"/>
    </row>
    <row r="84" spans="1:11" s="64" customFormat="1" ht="13.5" customHeight="1">
      <c r="A84" s="274"/>
      <c r="B84" s="275"/>
      <c r="C84" s="275"/>
      <c r="D84" s="276"/>
      <c r="E84" s="283"/>
      <c r="F84" s="285"/>
      <c r="G84" s="283"/>
      <c r="H84" s="284"/>
      <c r="I84" s="285"/>
      <c r="J84" s="283"/>
      <c r="K84" s="285"/>
    </row>
    <row r="85" spans="5:11" ht="12.75">
      <c r="E85" s="20" t="s">
        <v>26</v>
      </c>
      <c r="F85" s="21" t="s">
        <v>27</v>
      </c>
      <c r="G85" s="30" t="s">
        <v>5</v>
      </c>
      <c r="H85" s="31" t="s">
        <v>26</v>
      </c>
      <c r="I85" s="21" t="s">
        <v>27</v>
      </c>
      <c r="J85" s="20" t="s">
        <v>26</v>
      </c>
      <c r="K85" s="21" t="s">
        <v>27</v>
      </c>
    </row>
    <row r="86" spans="1:11" ht="15">
      <c r="A86" s="60" t="s">
        <v>83</v>
      </c>
      <c r="B86" s="60"/>
      <c r="E86" s="22"/>
      <c r="F86" s="23"/>
      <c r="G86" s="22"/>
      <c r="H86" s="32"/>
      <c r="I86" s="23"/>
      <c r="J86" s="22"/>
      <c r="K86" s="23"/>
    </row>
    <row r="87" spans="1:11" ht="12.75">
      <c r="A87" s="62" t="s">
        <v>16</v>
      </c>
      <c r="B87" s="62"/>
      <c r="C87" s="5"/>
      <c r="D87" s="40"/>
      <c r="E87" s="22"/>
      <c r="F87" s="23"/>
      <c r="G87" s="22"/>
      <c r="H87" s="32"/>
      <c r="I87" s="23"/>
      <c r="J87" s="22"/>
      <c r="K87" s="23"/>
    </row>
    <row r="88" spans="1:11" ht="12.75">
      <c r="A88" s="18"/>
      <c r="B88" s="19" t="s">
        <v>84</v>
      </c>
      <c r="D88" s="8"/>
      <c r="E88" s="22"/>
      <c r="F88" s="23"/>
      <c r="G88" s="22"/>
      <c r="H88" s="32"/>
      <c r="I88" s="23"/>
      <c r="J88" s="22"/>
      <c r="K88" s="23"/>
    </row>
    <row r="89" spans="3:11" ht="12.75">
      <c r="C89" s="16" t="s">
        <v>17</v>
      </c>
      <c r="D89" s="13"/>
      <c r="E89" s="24"/>
      <c r="F89" s="25"/>
      <c r="G89" s="24"/>
      <c r="H89" s="33"/>
      <c r="I89" s="25"/>
      <c r="J89" s="24" t="str">
        <f aca="true" t="shared" si="6" ref="J89:J97">IF((E89-F89+H89-I89)&lt;=0," ",(E89-F89+H89-I89))</f>
        <v> </v>
      </c>
      <c r="K89" s="25" t="str">
        <f aca="true" t="shared" si="7" ref="K89:K97">IF((-E89+F89-H89+I89)&lt;=0," ",(-E89+F89-H89+I89))</f>
        <v> </v>
      </c>
    </row>
    <row r="90" spans="3:11" ht="12.75">
      <c r="C90" s="16" t="s">
        <v>18</v>
      </c>
      <c r="D90" s="13"/>
      <c r="E90" s="24"/>
      <c r="F90" s="25"/>
      <c r="G90" s="24"/>
      <c r="H90" s="33"/>
      <c r="I90" s="25"/>
      <c r="J90" s="24" t="str">
        <f t="shared" si="6"/>
        <v> </v>
      </c>
      <c r="K90" s="25" t="str">
        <f t="shared" si="7"/>
        <v> </v>
      </c>
    </row>
    <row r="91" spans="3:11" ht="12.75">
      <c r="C91" s="16" t="s">
        <v>33</v>
      </c>
      <c r="D91" s="13"/>
      <c r="E91" s="24"/>
      <c r="F91" s="25">
        <v>4217280</v>
      </c>
      <c r="G91" s="24"/>
      <c r="H91" s="33"/>
      <c r="I91" s="25"/>
      <c r="J91" s="24" t="str">
        <f t="shared" si="6"/>
        <v> </v>
      </c>
      <c r="K91" s="25">
        <f t="shared" si="7"/>
        <v>4217280</v>
      </c>
    </row>
    <row r="92" spans="3:11" ht="12.75">
      <c r="C92" s="17" t="s">
        <v>23</v>
      </c>
      <c r="D92" s="14"/>
      <c r="E92" s="26"/>
      <c r="F92" s="27">
        <v>1123150</v>
      </c>
      <c r="G92" s="26"/>
      <c r="H92" s="34"/>
      <c r="I92" s="27"/>
      <c r="J92" s="24" t="str">
        <f t="shared" si="6"/>
        <v> </v>
      </c>
      <c r="K92" s="25">
        <f t="shared" si="7"/>
        <v>1123150</v>
      </c>
    </row>
    <row r="93" spans="3:11" ht="12.75">
      <c r="C93" s="17" t="s">
        <v>42</v>
      </c>
      <c r="D93" s="14"/>
      <c r="E93" s="26"/>
      <c r="F93" s="27">
        <v>1326245</v>
      </c>
      <c r="G93" s="26"/>
      <c r="H93" s="34"/>
      <c r="I93" s="27"/>
      <c r="J93" s="24" t="str">
        <f t="shared" si="6"/>
        <v> </v>
      </c>
      <c r="K93" s="25">
        <f t="shared" si="7"/>
        <v>1326245</v>
      </c>
    </row>
    <row r="94" spans="3:11" ht="12.75">
      <c r="C94" s="16" t="s">
        <v>43</v>
      </c>
      <c r="D94" s="13"/>
      <c r="E94" s="24"/>
      <c r="F94" s="25"/>
      <c r="G94" s="24"/>
      <c r="H94" s="33"/>
      <c r="I94" s="25"/>
      <c r="J94" s="24" t="str">
        <f t="shared" si="6"/>
        <v> </v>
      </c>
      <c r="K94" s="25" t="str">
        <f t="shared" si="7"/>
        <v> </v>
      </c>
    </row>
    <row r="95" spans="3:11" ht="12.75">
      <c r="C95" s="16" t="s">
        <v>44</v>
      </c>
      <c r="D95" s="13"/>
      <c r="E95" s="24"/>
      <c r="F95" s="25"/>
      <c r="G95" s="24"/>
      <c r="H95" s="33"/>
      <c r="I95" s="25"/>
      <c r="J95" s="24" t="str">
        <f t="shared" si="6"/>
        <v> </v>
      </c>
      <c r="K95" s="25" t="str">
        <f t="shared" si="7"/>
        <v> </v>
      </c>
    </row>
    <row r="96" spans="3:11" ht="12.75">
      <c r="C96" s="16" t="s">
        <v>50</v>
      </c>
      <c r="D96" s="13"/>
      <c r="E96" s="24"/>
      <c r="F96" s="25">
        <v>110839</v>
      </c>
      <c r="G96" s="24"/>
      <c r="H96" s="33"/>
      <c r="I96" s="25"/>
      <c r="J96" s="24" t="str">
        <f t="shared" si="6"/>
        <v> </v>
      </c>
      <c r="K96" s="25">
        <f t="shared" si="7"/>
        <v>110839</v>
      </c>
    </row>
    <row r="97" spans="3:11" ht="12.75">
      <c r="C97" s="16" t="s">
        <v>28</v>
      </c>
      <c r="D97" s="14"/>
      <c r="E97" s="26"/>
      <c r="F97" s="27"/>
      <c r="G97" s="26"/>
      <c r="H97" s="34"/>
      <c r="I97" s="27"/>
      <c r="J97" s="24" t="str">
        <f t="shared" si="6"/>
        <v> </v>
      </c>
      <c r="K97" s="25" t="str">
        <f t="shared" si="7"/>
        <v> </v>
      </c>
    </row>
    <row r="98" spans="2:11" ht="12.75">
      <c r="B98" s="19" t="s">
        <v>85</v>
      </c>
      <c r="D98" s="14"/>
      <c r="E98" s="26"/>
      <c r="F98" s="27"/>
      <c r="G98" s="26"/>
      <c r="H98" s="34"/>
      <c r="I98" s="27"/>
      <c r="J98" s="26"/>
      <c r="K98" s="25"/>
    </row>
    <row r="99" spans="3:11" ht="12.75">
      <c r="C99" s="16" t="s">
        <v>17</v>
      </c>
      <c r="D99" s="13"/>
      <c r="E99" s="24"/>
      <c r="F99" s="25"/>
      <c r="G99" s="24"/>
      <c r="H99" s="33"/>
      <c r="I99" s="25"/>
      <c r="J99" s="24" t="str">
        <f aca="true" t="shared" si="8" ref="J99:J105">IF((E99-F99+H99-I99)&lt;=0," ",(E99-F99+H99-I99))</f>
        <v> </v>
      </c>
      <c r="K99" s="25" t="str">
        <f aca="true" t="shared" si="9" ref="K99:K105">IF((-E99+F99-H99+I99)&lt;=0," ",(-E99+F99-H99+I99))</f>
        <v> </v>
      </c>
    </row>
    <row r="100" spans="3:11" ht="12.75">
      <c r="C100" s="16" t="s">
        <v>33</v>
      </c>
      <c r="D100" s="13"/>
      <c r="E100" s="24"/>
      <c r="F100" s="25"/>
      <c r="G100" s="24"/>
      <c r="H100" s="33"/>
      <c r="I100" s="25"/>
      <c r="J100" s="24" t="str">
        <f t="shared" si="8"/>
        <v> </v>
      </c>
      <c r="K100" s="25" t="str">
        <f t="shared" si="9"/>
        <v> </v>
      </c>
    </row>
    <row r="101" spans="3:11" ht="12.75">
      <c r="C101" s="16" t="s">
        <v>23</v>
      </c>
      <c r="D101" s="13"/>
      <c r="E101" s="24"/>
      <c r="F101" s="25"/>
      <c r="G101" s="24"/>
      <c r="H101" s="33"/>
      <c r="I101" s="25"/>
      <c r="J101" s="24" t="str">
        <f t="shared" si="8"/>
        <v> </v>
      </c>
      <c r="K101" s="25" t="str">
        <f t="shared" si="9"/>
        <v> </v>
      </c>
    </row>
    <row r="102" spans="3:11" ht="12.75">
      <c r="C102" s="16" t="s">
        <v>28</v>
      </c>
      <c r="D102" s="13"/>
      <c r="E102" s="24"/>
      <c r="F102" s="25"/>
      <c r="G102" s="24"/>
      <c r="H102" s="33"/>
      <c r="I102" s="25"/>
      <c r="J102" s="24" t="str">
        <f t="shared" si="8"/>
        <v> </v>
      </c>
      <c r="K102" s="25" t="str">
        <f t="shared" si="9"/>
        <v> </v>
      </c>
    </row>
    <row r="103" spans="4:11" ht="12.75">
      <c r="D103" s="16" t="s">
        <v>114</v>
      </c>
      <c r="E103" s="24"/>
      <c r="F103" s="25"/>
      <c r="G103" s="24"/>
      <c r="H103" s="33"/>
      <c r="I103" s="25"/>
      <c r="J103" s="24" t="str">
        <f t="shared" si="8"/>
        <v> </v>
      </c>
      <c r="K103" s="25" t="str">
        <f t="shared" si="9"/>
        <v> </v>
      </c>
    </row>
    <row r="104" spans="4:11" ht="12.75">
      <c r="D104" s="16" t="s">
        <v>115</v>
      </c>
      <c r="E104" s="24"/>
      <c r="F104" s="25">
        <v>300707</v>
      </c>
      <c r="G104" s="24"/>
      <c r="H104" s="33"/>
      <c r="I104" s="25"/>
      <c r="J104" s="24" t="str">
        <f t="shared" si="8"/>
        <v> </v>
      </c>
      <c r="K104" s="25">
        <f t="shared" si="9"/>
        <v>300707</v>
      </c>
    </row>
    <row r="105" spans="3:11" ht="24.75" customHeight="1">
      <c r="C105" s="290" t="s">
        <v>72</v>
      </c>
      <c r="D105" s="290"/>
      <c r="E105" s="24"/>
      <c r="F105" s="25"/>
      <c r="G105" s="24"/>
      <c r="H105" s="33"/>
      <c r="I105" s="25"/>
      <c r="J105" s="24" t="str">
        <f t="shared" si="8"/>
        <v> </v>
      </c>
      <c r="K105" s="25" t="str">
        <f t="shared" si="9"/>
        <v> </v>
      </c>
    </row>
    <row r="106" spans="1:11" ht="12.75">
      <c r="A106" s="63" t="s">
        <v>174</v>
      </c>
      <c r="B106" s="63"/>
      <c r="C106" s="13"/>
      <c r="D106" s="13"/>
      <c r="E106" s="24"/>
      <c r="F106" s="25"/>
      <c r="G106" s="24"/>
      <c r="H106" s="33"/>
      <c r="I106" s="25"/>
      <c r="J106" s="24"/>
      <c r="K106" s="25"/>
    </row>
    <row r="107" spans="3:11" ht="12.75">
      <c r="C107" s="16" t="s">
        <v>19</v>
      </c>
      <c r="D107" s="13"/>
      <c r="E107" s="24">
        <v>1390821</v>
      </c>
      <c r="F107" s="25"/>
      <c r="G107" s="24">
        <v>2</v>
      </c>
      <c r="H107" s="33">
        <v>99732</v>
      </c>
      <c r="I107" s="25"/>
      <c r="J107" s="24">
        <f aca="true" t="shared" si="10" ref="J107:J116">IF((E107-F107+H107-I107)&lt;=0," ",(E107-F107+H107-I107))</f>
        <v>1490553</v>
      </c>
      <c r="K107" s="25" t="str">
        <f aca="true" t="shared" si="11" ref="K107:K116">IF((-E107+F107-H107+I107)&lt;=0," ",(-E107+F107-H107+I107))</f>
        <v> </v>
      </c>
    </row>
    <row r="108" spans="3:11" ht="12.75">
      <c r="C108" s="16" t="s">
        <v>20</v>
      </c>
      <c r="D108" s="13"/>
      <c r="E108" s="24">
        <v>127747</v>
      </c>
      <c r="F108" s="25"/>
      <c r="G108" s="24">
        <v>2</v>
      </c>
      <c r="H108" s="33">
        <v>8479</v>
      </c>
      <c r="I108" s="25"/>
      <c r="J108" s="24">
        <f t="shared" si="10"/>
        <v>136226</v>
      </c>
      <c r="K108" s="25" t="str">
        <f t="shared" si="11"/>
        <v> </v>
      </c>
    </row>
    <row r="109" spans="3:11" ht="12.75">
      <c r="C109" s="16" t="s">
        <v>21</v>
      </c>
      <c r="D109" s="13"/>
      <c r="E109" s="24">
        <v>306922</v>
      </c>
      <c r="F109" s="25"/>
      <c r="G109" s="24">
        <v>2</v>
      </c>
      <c r="H109" s="33">
        <v>5671</v>
      </c>
      <c r="I109" s="25"/>
      <c r="J109" s="24">
        <f t="shared" si="10"/>
        <v>312593</v>
      </c>
      <c r="K109" s="25" t="str">
        <f t="shared" si="11"/>
        <v> </v>
      </c>
    </row>
    <row r="110" spans="3:11" ht="12.75">
      <c r="C110" s="16" t="s">
        <v>22</v>
      </c>
      <c r="D110" s="13"/>
      <c r="E110" s="24">
        <v>2342958</v>
      </c>
      <c r="F110" s="25"/>
      <c r="G110" s="24">
        <v>2</v>
      </c>
      <c r="H110" s="33">
        <v>313131</v>
      </c>
      <c r="I110" s="25"/>
      <c r="J110" s="24">
        <f t="shared" si="10"/>
        <v>2656089</v>
      </c>
      <c r="K110" s="25" t="str">
        <f t="shared" si="11"/>
        <v> </v>
      </c>
    </row>
    <row r="111" spans="3:11" ht="12.75">
      <c r="C111" s="16" t="s">
        <v>62</v>
      </c>
      <c r="D111" s="13"/>
      <c r="E111" s="24"/>
      <c r="F111" s="25"/>
      <c r="G111" s="24"/>
      <c r="H111" s="33"/>
      <c r="I111" s="25"/>
      <c r="J111" s="24" t="str">
        <f t="shared" si="10"/>
        <v> </v>
      </c>
      <c r="K111" s="25" t="str">
        <f t="shared" si="11"/>
        <v> </v>
      </c>
    </row>
    <row r="112" spans="3:11" ht="12.75">
      <c r="C112" s="16" t="s">
        <v>63</v>
      </c>
      <c r="D112" s="13"/>
      <c r="E112" s="24">
        <v>1302019</v>
      </c>
      <c r="F112" s="25"/>
      <c r="G112" s="24">
        <v>2</v>
      </c>
      <c r="H112" s="33">
        <v>22876</v>
      </c>
      <c r="I112" s="25"/>
      <c r="J112" s="24">
        <f t="shared" si="10"/>
        <v>1324895</v>
      </c>
      <c r="K112" s="25" t="str">
        <f t="shared" si="11"/>
        <v> </v>
      </c>
    </row>
    <row r="113" spans="3:11" ht="12.75">
      <c r="C113" s="16" t="s">
        <v>6</v>
      </c>
      <c r="D113" s="13"/>
      <c r="E113" s="24">
        <v>145646</v>
      </c>
      <c r="F113" s="25"/>
      <c r="G113" s="24">
        <v>2</v>
      </c>
      <c r="H113" s="33">
        <v>241005</v>
      </c>
      <c r="I113" s="25"/>
      <c r="J113" s="24">
        <f t="shared" si="10"/>
        <v>386651</v>
      </c>
      <c r="K113" s="25" t="str">
        <f t="shared" si="11"/>
        <v> </v>
      </c>
    </row>
    <row r="114" spans="3:11" ht="12.75">
      <c r="C114" s="16" t="s">
        <v>51</v>
      </c>
      <c r="D114" s="13"/>
      <c r="E114" s="24"/>
      <c r="F114" s="25"/>
      <c r="G114" s="24"/>
      <c r="H114" s="33"/>
      <c r="I114" s="25"/>
      <c r="J114" s="24" t="str">
        <f t="shared" si="10"/>
        <v> </v>
      </c>
      <c r="K114" s="25" t="str">
        <f t="shared" si="11"/>
        <v> </v>
      </c>
    </row>
    <row r="115" spans="1:11" ht="12.75">
      <c r="A115" s="8"/>
      <c r="B115" s="8"/>
      <c r="C115" s="16" t="s">
        <v>7</v>
      </c>
      <c r="D115" s="13"/>
      <c r="E115" s="24">
        <v>391411</v>
      </c>
      <c r="F115" s="25"/>
      <c r="G115" s="24"/>
      <c r="H115" s="33"/>
      <c r="I115" s="25"/>
      <c r="J115" s="24">
        <f t="shared" si="10"/>
        <v>391411</v>
      </c>
      <c r="K115" s="25" t="str">
        <f t="shared" si="11"/>
        <v> </v>
      </c>
    </row>
    <row r="116" spans="1:11" ht="12.75">
      <c r="A116" s="8"/>
      <c r="B116" s="8"/>
      <c r="C116" s="4" t="s">
        <v>175</v>
      </c>
      <c r="D116" s="8"/>
      <c r="E116" s="22">
        <v>690894</v>
      </c>
      <c r="F116" s="23"/>
      <c r="G116" s="22">
        <v>2</v>
      </c>
      <c r="H116" s="32"/>
      <c r="I116" s="23">
        <f>E116</f>
        <v>690894</v>
      </c>
      <c r="J116" s="24" t="str">
        <f t="shared" si="10"/>
        <v> </v>
      </c>
      <c r="K116" s="25" t="str">
        <f t="shared" si="11"/>
        <v> </v>
      </c>
    </row>
    <row r="117" spans="1:11" ht="13.5" customHeight="1">
      <c r="A117" s="269" t="s">
        <v>87</v>
      </c>
      <c r="B117" s="269"/>
      <c r="C117" s="269"/>
      <c r="D117" s="269"/>
      <c r="E117" s="43">
        <f>IF(IF(SUM(F87:F116)&gt;SUM(E87:E116),SUM(F87:F116)-SUM(E87:E116),0)&lt;=0," ",IF(SUM(F87:F116)&gt;SUM(E87:E116),SUM(F87:F116)-SUM(E87:E116),0))</f>
        <v>379803</v>
      </c>
      <c r="F117" s="44" t="str">
        <f>IF(IF(SUM(E87:E116)&gt;SUM(F87:F116),SUM(E87:E116)-SUM(F87:F116),0)&lt;=0," ",IF(SUM(E87:E116)&gt;SUM(F87:F116),SUM(E87:E116)-SUM(F87:F116),0))</f>
        <v> </v>
      </c>
      <c r="G117" s="119"/>
      <c r="H117" s="120">
        <f>IF(SUM(H87:H116)&gt;=SUM(I87:I116),0,SUM(I87:I116)-SUM(H87:H116))</f>
        <v>0</v>
      </c>
      <c r="I117" s="120">
        <f>IF(SUM(I87:I116)&gt;=SUM(H87:H116),0,SUM(H87:H116)-SUM(I87:I116))</f>
        <v>0</v>
      </c>
      <c r="J117" s="43">
        <f>IF(IF(SUM(K87:K116)&gt;SUM(J87:J116),SUM(K87:K116)-SUM(J87:J116),0)&lt;=0," ",IF(SUM(K87:K116)&gt;SUM(J87:J116),SUM(K87:K116)-SUM(J87:J116),0))</f>
        <v>379803</v>
      </c>
      <c r="K117" s="44" t="str">
        <f>IF(IF(SUM(J87:J116)&gt;SUM(K87:K116),SUM(J87:J116)-SUM(K87:K116),0)&lt;=0," ",IF(SUM(J87:J116)&gt;SUM(K87:K116),SUM(J87:J116)-SUM(K87:K116),0))</f>
        <v> </v>
      </c>
    </row>
    <row r="118" spans="1:11" ht="12.75">
      <c r="A118" s="12" t="s">
        <v>116</v>
      </c>
      <c r="B118" s="12"/>
      <c r="C118" s="12"/>
      <c r="D118" s="12"/>
      <c r="E118" s="28">
        <f>SUM(E87:E117)</f>
        <v>7078221</v>
      </c>
      <c r="F118" s="29">
        <f>SUM(F87:F117)</f>
        <v>7078221</v>
      </c>
      <c r="G118" s="121"/>
      <c r="H118" s="122">
        <f>SUM(H87:H117)</f>
        <v>690894</v>
      </c>
      <c r="I118" s="122">
        <f>SUM(I87:I117)</f>
        <v>690894</v>
      </c>
      <c r="J118" s="28">
        <f>SUM(J87:J117)</f>
        <v>7078221</v>
      </c>
      <c r="K118" s="29">
        <f>SUM(K87:K117)</f>
        <v>7078221</v>
      </c>
    </row>
    <row r="119" spans="1:11" ht="12.75">
      <c r="A119" s="8"/>
      <c r="B119" s="8"/>
      <c r="C119" s="8"/>
      <c r="D119" s="8"/>
      <c r="E119" s="10"/>
      <c r="F119" s="10"/>
      <c r="G119" s="143"/>
      <c r="H119" s="143"/>
      <c r="I119" s="143"/>
      <c r="J119" s="10"/>
      <c r="K119" s="10"/>
    </row>
    <row r="120" spans="1:11" ht="12.75" customHeight="1">
      <c r="A120" s="144" t="s">
        <v>176</v>
      </c>
      <c r="B120" s="270" t="s">
        <v>186</v>
      </c>
      <c r="C120" s="270"/>
      <c r="D120" s="270"/>
      <c r="E120" s="270"/>
      <c r="F120" s="270"/>
      <c r="G120" s="270"/>
      <c r="H120" s="270"/>
      <c r="I120" s="270"/>
      <c r="J120" s="270"/>
      <c r="K120" s="270"/>
    </row>
    <row r="121" spans="1:11" ht="12.75">
      <c r="A121" s="8"/>
      <c r="B121" s="8"/>
      <c r="C121" s="8"/>
      <c r="D121" s="8"/>
      <c r="E121" s="10"/>
      <c r="F121" s="10"/>
      <c r="G121" s="10"/>
      <c r="H121" s="10"/>
      <c r="I121" s="10"/>
      <c r="J121" s="10"/>
      <c r="K121" s="10"/>
    </row>
    <row r="122" spans="1:11" ht="17.25" customHeight="1">
      <c r="A122" s="341" t="s">
        <v>200</v>
      </c>
      <c r="B122" s="342"/>
      <c r="C122" s="342"/>
      <c r="D122" s="342"/>
      <c r="E122" s="342"/>
      <c r="F122" s="342"/>
      <c r="G122" s="342"/>
      <c r="H122" s="342"/>
      <c r="I122" s="342"/>
      <c r="J122" s="342"/>
      <c r="K122" s="343"/>
    </row>
    <row r="123" spans="1:11" s="64" customFormat="1" ht="13.5" customHeight="1">
      <c r="A123" s="279" t="s">
        <v>171</v>
      </c>
      <c r="B123" s="277"/>
      <c r="C123" s="277"/>
      <c r="D123" s="278"/>
      <c r="E123" s="280" t="s">
        <v>119</v>
      </c>
      <c r="F123" s="282"/>
      <c r="G123" s="280" t="s">
        <v>37</v>
      </c>
      <c r="H123" s="281"/>
      <c r="I123" s="282"/>
      <c r="J123" s="280" t="s">
        <v>120</v>
      </c>
      <c r="K123" s="282"/>
    </row>
    <row r="124" spans="1:11" s="64" customFormat="1" ht="13.5" customHeight="1">
      <c r="A124" s="274"/>
      <c r="B124" s="275"/>
      <c r="C124" s="275"/>
      <c r="D124" s="276"/>
      <c r="E124" s="283"/>
      <c r="F124" s="285"/>
      <c r="G124" s="283"/>
      <c r="H124" s="284"/>
      <c r="I124" s="285"/>
      <c r="J124" s="283"/>
      <c r="K124" s="285"/>
    </row>
    <row r="125" spans="5:11" ht="12.75">
      <c r="E125" s="20" t="s">
        <v>26</v>
      </c>
      <c r="F125" s="21" t="s">
        <v>27</v>
      </c>
      <c r="G125" s="30" t="s">
        <v>5</v>
      </c>
      <c r="H125" s="31" t="s">
        <v>26</v>
      </c>
      <c r="I125" s="21" t="s">
        <v>27</v>
      </c>
      <c r="J125" s="20" t="s">
        <v>26</v>
      </c>
      <c r="K125" s="21" t="s">
        <v>27</v>
      </c>
    </row>
    <row r="126" spans="1:11" ht="29.25" customHeight="1">
      <c r="A126" s="265" t="s">
        <v>79</v>
      </c>
      <c r="B126" s="265"/>
      <c r="C126" s="265"/>
      <c r="D126" s="266"/>
      <c r="E126" s="22"/>
      <c r="F126" s="23"/>
      <c r="G126" s="22"/>
      <c r="H126" s="32"/>
      <c r="I126" s="23"/>
      <c r="J126" s="22"/>
      <c r="K126" s="23"/>
    </row>
    <row r="127" spans="1:11" ht="12.75" customHeight="1">
      <c r="A127" s="58" t="s">
        <v>87</v>
      </c>
      <c r="B127" s="58"/>
      <c r="C127" s="56"/>
      <c r="D127" s="57"/>
      <c r="E127" s="41" t="str">
        <f>F117</f>
        <v> </v>
      </c>
      <c r="F127" s="42">
        <f>E117</f>
        <v>379803</v>
      </c>
      <c r="G127" s="124"/>
      <c r="H127" s="125">
        <f>I117</f>
        <v>0</v>
      </c>
      <c r="I127" s="126">
        <f>H117</f>
        <v>0</v>
      </c>
      <c r="J127" s="41" t="str">
        <f>K117</f>
        <v> </v>
      </c>
      <c r="K127" s="42">
        <f>J117</f>
        <v>379803</v>
      </c>
    </row>
    <row r="128" spans="1:11" ht="12.75">
      <c r="A128" s="66"/>
      <c r="B128" s="66"/>
      <c r="C128" s="56" t="s">
        <v>108</v>
      </c>
      <c r="D128" s="56"/>
      <c r="E128" s="41">
        <f>SUM(F99:F105)</f>
        <v>300707</v>
      </c>
      <c r="F128" s="42"/>
      <c r="G128" s="41"/>
      <c r="H128" s="117">
        <f>SUM(I99:I105)</f>
        <v>0</v>
      </c>
      <c r="I128" s="42">
        <f>SUM(H99:H105)</f>
        <v>0</v>
      </c>
      <c r="J128" s="41">
        <f>SUM(K99:K105)</f>
        <v>300707</v>
      </c>
      <c r="K128" s="42"/>
    </row>
    <row r="129" spans="1:11" ht="12.75">
      <c r="A129" s="54" t="s">
        <v>71</v>
      </c>
      <c r="B129" s="54"/>
      <c r="C129" s="16"/>
      <c r="D129" s="13"/>
      <c r="E129" s="24"/>
      <c r="F129" s="25"/>
      <c r="G129" s="24"/>
      <c r="H129" s="33"/>
      <c r="I129" s="25"/>
      <c r="J129" s="24"/>
      <c r="K129" s="25"/>
    </row>
    <row r="130" spans="1:11" ht="12.75">
      <c r="A130" s="51"/>
      <c r="B130" s="19" t="s">
        <v>75</v>
      </c>
      <c r="D130" s="13"/>
      <c r="E130" s="24"/>
      <c r="F130" s="25"/>
      <c r="G130" s="24"/>
      <c r="H130" s="33"/>
      <c r="I130" s="25"/>
      <c r="J130" s="24"/>
      <c r="K130" s="25"/>
    </row>
    <row r="131" spans="1:11" ht="12.75">
      <c r="A131" s="51"/>
      <c r="B131" s="51"/>
      <c r="C131" s="16" t="s">
        <v>86</v>
      </c>
      <c r="D131" s="13"/>
      <c r="E131" s="24"/>
      <c r="F131" s="25">
        <v>690894</v>
      </c>
      <c r="G131" s="24"/>
      <c r="H131" s="33"/>
      <c r="I131" s="25"/>
      <c r="J131" s="24" t="str">
        <f>IF((E131-F131+H131-I131)&lt;=0," ",(E131-F131+H131-I131))</f>
        <v> </v>
      </c>
      <c r="K131" s="25">
        <f>IF((-E131+F131-H131+I131)&lt;=0," ",(-E131+F131-H131+I131))</f>
        <v>690894</v>
      </c>
    </row>
    <row r="132" spans="1:11" ht="12.75">
      <c r="A132" s="51"/>
      <c r="B132" s="51"/>
      <c r="C132" s="16" t="s">
        <v>88</v>
      </c>
      <c r="D132" s="13"/>
      <c r="E132" s="24"/>
      <c r="F132" s="25"/>
      <c r="G132" s="24"/>
      <c r="H132" s="33"/>
      <c r="I132" s="25"/>
      <c r="J132" s="24" t="str">
        <f>IF((E132-F132+H132-I132)&lt;=0," ",(E132-F132+H132-I132))</f>
        <v> </v>
      </c>
      <c r="K132" s="25" t="str">
        <f>IF((-E132+F132-H132+I132)&lt;=0," ",(-E132+F132-H132+I132))</f>
        <v> </v>
      </c>
    </row>
    <row r="133" spans="1:11" ht="12.75">
      <c r="A133" s="51"/>
      <c r="B133" s="51"/>
      <c r="C133" s="16" t="s">
        <v>89</v>
      </c>
      <c r="D133" s="13"/>
      <c r="E133" s="24"/>
      <c r="F133" s="25"/>
      <c r="G133" s="24"/>
      <c r="H133" s="33"/>
      <c r="I133" s="25"/>
      <c r="J133" s="24" t="str">
        <f>IF((E133-F133+H133-I133)&lt;=0," ",(E133-F133+H133-I133))</f>
        <v> </v>
      </c>
      <c r="K133" s="25" t="str">
        <f>IF((-E133+F133-H133+I133)&lt;=0," ",(-E133+F133-H133+I133))</f>
        <v> </v>
      </c>
    </row>
    <row r="134" spans="1:11" ht="12.75">
      <c r="A134" s="51"/>
      <c r="B134" s="51"/>
      <c r="C134" s="16" t="s">
        <v>185</v>
      </c>
      <c r="D134" s="13"/>
      <c r="E134" s="24"/>
      <c r="F134" s="25"/>
      <c r="G134" s="24"/>
      <c r="H134" s="33"/>
      <c r="I134" s="25"/>
      <c r="J134" s="24" t="str">
        <f>IF((E134-F134+H134-I134)&lt;=0," ",(E134-F134+H134-I134))</f>
        <v> </v>
      </c>
      <c r="K134" s="25" t="str">
        <f>IF((-E134+F134-H134+I134)&lt;=0," ",(-E134+F134-H134+I134))</f>
        <v> </v>
      </c>
    </row>
    <row r="135" spans="1:11" ht="12.75">
      <c r="A135" s="51"/>
      <c r="B135" s="19" t="s">
        <v>0</v>
      </c>
      <c r="D135" s="13"/>
      <c r="E135" s="24"/>
      <c r="F135" s="25"/>
      <c r="G135" s="24"/>
      <c r="H135" s="33"/>
      <c r="I135" s="25"/>
      <c r="J135" s="24"/>
      <c r="K135" s="25"/>
    </row>
    <row r="136" spans="1:11" ht="12.75">
      <c r="A136" s="51"/>
      <c r="B136" s="51"/>
      <c r="C136" s="16" t="s">
        <v>90</v>
      </c>
      <c r="D136" s="13"/>
      <c r="E136" s="24"/>
      <c r="F136" s="25"/>
      <c r="G136" s="24"/>
      <c r="H136" s="33"/>
      <c r="I136" s="25"/>
      <c r="J136" s="24" t="str">
        <f>IF((E136-F136+H136-I136)&lt;=0," ",(E136-F136+H136-I136))</f>
        <v> </v>
      </c>
      <c r="K136" s="25" t="str">
        <f>IF((-E136+F136-H136+I136)&lt;=0," ",(-E136+F136-H136+I136))</f>
        <v> </v>
      </c>
    </row>
    <row r="137" spans="1:11" ht="12.75">
      <c r="A137" s="51"/>
      <c r="B137" s="51"/>
      <c r="C137" s="16" t="s">
        <v>185</v>
      </c>
      <c r="D137" s="13"/>
      <c r="E137" s="24"/>
      <c r="F137" s="25"/>
      <c r="G137" s="24"/>
      <c r="H137" s="33"/>
      <c r="I137" s="25"/>
      <c r="J137" s="24" t="str">
        <f>IF((E137-F137+H137-I137)&lt;=0," ",(E137-F137+H137-I137))</f>
        <v> </v>
      </c>
      <c r="K137" s="25" t="str">
        <f>IF((-E137+F137-H137+I137)&lt;=0," ",(-E137+F137-H137+I137))</f>
        <v> </v>
      </c>
    </row>
    <row r="138" spans="1:11" ht="36.75" customHeight="1">
      <c r="A138" s="51"/>
      <c r="B138" s="267" t="s">
        <v>111</v>
      </c>
      <c r="C138" s="267"/>
      <c r="D138" s="268"/>
      <c r="E138" s="24"/>
      <c r="F138" s="25"/>
      <c r="G138" s="24"/>
      <c r="H138" s="33"/>
      <c r="I138" s="25"/>
      <c r="J138" s="24"/>
      <c r="K138" s="25"/>
    </row>
    <row r="139" spans="1:11" ht="12.75">
      <c r="A139" s="51"/>
      <c r="B139" s="51"/>
      <c r="C139" s="16" t="s">
        <v>91</v>
      </c>
      <c r="D139" s="13"/>
      <c r="E139" s="24"/>
      <c r="F139" s="25"/>
      <c r="G139" s="24"/>
      <c r="H139" s="33"/>
      <c r="I139" s="25"/>
      <c r="J139" s="24" t="str">
        <f>IF((E139-F139+H139-I139)&lt;=0," ",(E139-F139+H139-I139))</f>
        <v> </v>
      </c>
      <c r="K139" s="25" t="str">
        <f>IF((-E139+F139-H139+I139)&lt;=0," ",(-E139+F139-H139+I139))</f>
        <v> </v>
      </c>
    </row>
    <row r="140" spans="1:11" ht="12.75">
      <c r="A140" s="51"/>
      <c r="B140" s="51"/>
      <c r="C140" s="16" t="s">
        <v>92</v>
      </c>
      <c r="D140" s="13"/>
      <c r="E140" s="24"/>
      <c r="F140" s="25"/>
      <c r="G140" s="24"/>
      <c r="H140" s="33"/>
      <c r="I140" s="25"/>
      <c r="J140" s="24" t="str">
        <f>IF((E140-F140+H140-I140)&lt;=0," ",(E140-F140+H140-I140))</f>
        <v> </v>
      </c>
      <c r="K140" s="25" t="str">
        <f>IF((-E140+F140-H140+I140)&lt;=0," ",(-E140+F140-H140+I140))</f>
        <v> </v>
      </c>
    </row>
    <row r="141" spans="1:11" ht="12.75">
      <c r="A141" s="51"/>
      <c r="B141" s="51"/>
      <c r="C141" s="16" t="s">
        <v>93</v>
      </c>
      <c r="D141" s="13"/>
      <c r="E141" s="24"/>
      <c r="F141" s="25"/>
      <c r="G141" s="24"/>
      <c r="H141" s="33"/>
      <c r="I141" s="25"/>
      <c r="J141" s="24" t="str">
        <f>IF((E141-F141+H141-I141)&lt;=0," ",(E141-F141+H141-I141))</f>
        <v> </v>
      </c>
      <c r="K141" s="25" t="str">
        <f>IF((-E141+F141-H141+I141)&lt;=0," ",(-E141+F141-H141+I141))</f>
        <v> </v>
      </c>
    </row>
    <row r="142" spans="2:11" ht="12.75">
      <c r="B142" s="273" t="s">
        <v>14</v>
      </c>
      <c r="C142" s="273"/>
      <c r="D142" s="264"/>
      <c r="E142" s="24"/>
      <c r="F142" s="25"/>
      <c r="G142" s="24"/>
      <c r="H142" s="33"/>
      <c r="I142" s="25"/>
      <c r="J142" s="24"/>
      <c r="K142" s="25"/>
    </row>
    <row r="143" spans="3:11" ht="24" customHeight="1">
      <c r="C143" s="290" t="s">
        <v>112</v>
      </c>
      <c r="D143" s="290"/>
      <c r="E143" s="24"/>
      <c r="F143" s="25">
        <v>17195</v>
      </c>
      <c r="G143" s="24"/>
      <c r="H143" s="33"/>
      <c r="I143" s="25"/>
      <c r="J143" s="24" t="str">
        <f>IF((E143-F143+H143-I143)&lt;=0," ",(E143-F143+H143-I143))</f>
        <v> </v>
      </c>
      <c r="K143" s="25">
        <f>IF((-E143+F143-H143+I143)&lt;=0," ",(-E143+F143-H143+I143))</f>
        <v>17195</v>
      </c>
    </row>
    <row r="144" spans="3:11" ht="12.75">
      <c r="C144" s="16" t="s">
        <v>52</v>
      </c>
      <c r="D144" s="13"/>
      <c r="E144" s="24">
        <v>924409</v>
      </c>
      <c r="F144" s="25"/>
      <c r="G144" s="24"/>
      <c r="H144" s="33"/>
      <c r="I144" s="25"/>
      <c r="J144" s="24">
        <f>IF((E144-F144+H144-I144)&lt;=0," ",(E144-F144+H144-I144))</f>
        <v>924409</v>
      </c>
      <c r="K144" s="25" t="str">
        <f>IF((-E144+F144-H144+I144)&lt;=0," ",(-E144+F144-H144+I144))</f>
        <v> </v>
      </c>
    </row>
    <row r="145" spans="2:11" ht="12.75">
      <c r="B145" s="294" t="s">
        <v>38</v>
      </c>
      <c r="C145" s="294"/>
      <c r="D145" s="295"/>
      <c r="E145" s="24"/>
      <c r="F145" s="25"/>
      <c r="G145" s="24"/>
      <c r="H145" s="33"/>
      <c r="I145" s="25"/>
      <c r="J145" s="24"/>
      <c r="K145" s="25"/>
    </row>
    <row r="146" spans="3:11" ht="12.75">
      <c r="C146" s="16" t="s">
        <v>36</v>
      </c>
      <c r="D146" s="13"/>
      <c r="E146" s="24">
        <v>61774</v>
      </c>
      <c r="F146" s="25"/>
      <c r="G146" s="24"/>
      <c r="H146" s="33"/>
      <c r="I146" s="25"/>
      <c r="J146" s="24">
        <f>IF((E146-F146+H146-I146)&lt;=0," ",(E146-F146+H146-I146))</f>
        <v>61774</v>
      </c>
      <c r="K146" s="25" t="str">
        <f>IF((-E146+F146-H146+I146)&lt;=0," ",(-E146+F146-H146+I146))</f>
        <v> </v>
      </c>
    </row>
    <row r="147" spans="3:11" ht="12.75">
      <c r="C147" s="16" t="s">
        <v>94</v>
      </c>
      <c r="D147" s="13"/>
      <c r="E147" s="24"/>
      <c r="F147" s="25">
        <v>72095</v>
      </c>
      <c r="G147" s="24"/>
      <c r="H147" s="33"/>
      <c r="I147" s="25"/>
      <c r="J147" s="24" t="str">
        <f>IF((E147-F147+H147-I147)&lt;=0," ",(E147-F147+H147-I147))</f>
        <v> </v>
      </c>
      <c r="K147" s="25">
        <f>IF((-E147+F147-H147+I147)&lt;=0," ",(-E147+F147-H147+I147))</f>
        <v>72095</v>
      </c>
    </row>
    <row r="148" spans="3:11" ht="25.5" customHeight="1">
      <c r="C148" s="290" t="s">
        <v>80</v>
      </c>
      <c r="D148" s="291"/>
      <c r="E148" s="24"/>
      <c r="F148" s="25">
        <v>939650</v>
      </c>
      <c r="G148" s="24"/>
      <c r="H148" s="33"/>
      <c r="I148" s="25"/>
      <c r="J148" s="24" t="str">
        <f>IF((E148-F148+H148-I148)&lt;=0," ",(E148-F148+H148-I148))</f>
        <v> </v>
      </c>
      <c r="K148" s="25">
        <f>IF((-E148+F148-H148+I148)&lt;=0," ",(-E148+F148-H148+I148))</f>
        <v>939650</v>
      </c>
    </row>
    <row r="149" spans="3:11" ht="12.75" customHeight="1">
      <c r="C149" s="290" t="s">
        <v>73</v>
      </c>
      <c r="D149" s="290"/>
      <c r="E149" s="24"/>
      <c r="F149" s="25">
        <v>6589</v>
      </c>
      <c r="G149" s="24"/>
      <c r="H149" s="33"/>
      <c r="I149" s="25"/>
      <c r="J149" s="24" t="str">
        <f>IF((E149-F149+H149-I149)&lt;=0," ",(E149-F149+H149-I149))</f>
        <v> </v>
      </c>
      <c r="K149" s="25">
        <f>IF((-E149+F149-H149+I149)&lt;=0," ",(-E149+F149-H149+I149))</f>
        <v>6589</v>
      </c>
    </row>
    <row r="150" spans="3:11" ht="12.75">
      <c r="C150" s="17" t="s">
        <v>95</v>
      </c>
      <c r="D150" s="14"/>
      <c r="E150" s="26"/>
      <c r="F150" s="27"/>
      <c r="G150" s="26"/>
      <c r="H150" s="34"/>
      <c r="I150" s="27"/>
      <c r="J150" s="24" t="str">
        <f>IF((E150-F150+H150-I150)&lt;=0," ",(E150-F150+H150-I150))</f>
        <v> </v>
      </c>
      <c r="K150" s="25" t="str">
        <f>IF((-E150+F150-H150+I150)&lt;=0," ",(-E150+F150-H150+I150))</f>
        <v> </v>
      </c>
    </row>
    <row r="151" spans="1:11" ht="24" customHeight="1">
      <c r="A151" s="269" t="s">
        <v>79</v>
      </c>
      <c r="B151" s="269"/>
      <c r="C151" s="269"/>
      <c r="D151" s="269"/>
      <c r="E151" s="43">
        <f>IF(IF(SUM(F127:F150)&gt;SUM(E127:E150),SUM(F127:F150)-SUM(E127:E150),0)&lt;=0," ",IF(SUM(F127:F150)&gt;SUM(E127:E150),SUM(F127:F150)-SUM(E127:E150),0))</f>
        <v>819336</v>
      </c>
      <c r="F151" s="44" t="str">
        <f>IF(IF(SUM(E127:E150)&gt;SUM(F127:F150),SUM(E127:E150)-SUM(F127:F150),0)&lt;=0," ",IF(SUM(E127:E150)&gt;SUM(F127:F150),SUM(E127:E150)-SUM(F127:F150),0))</f>
        <v> </v>
      </c>
      <c r="G151" s="119"/>
      <c r="H151" s="120">
        <f>IF(SUM(H127:H150)&gt;=SUM(I127:I150),0,SUM(I127:I150)-SUM(H127:H150))</f>
        <v>0</v>
      </c>
      <c r="I151" s="120">
        <f>IF(SUM(I127:I150)&gt;=SUM(H127:H150),0,SUM(H127:H150)-SUM(I127:I150))</f>
        <v>0</v>
      </c>
      <c r="J151" s="43">
        <f>IF(IF(SUM(K127:K150)&gt;SUM(J127:J150),SUM(K127:K150)-SUM(J127:J150),0)&lt;=0," ",IF(SUM(K127:K150)&gt;SUM(J127:J150),SUM(K127:K150)-SUM(J127:J150),0))</f>
        <v>819336</v>
      </c>
      <c r="K151" s="44" t="str">
        <f>IF(IF(SUM(J127:J150)&gt;SUM(K127:K150),SUM(J127:J150)-SUM(K127:K150),0)&lt;=0," ",IF(SUM(J127:J150)&gt;SUM(K127:K150),SUM(J127:J150)-SUM(K127:K150),0))</f>
        <v> </v>
      </c>
    </row>
    <row r="152" spans="1:11" ht="14.25" customHeight="1">
      <c r="A152" s="344" t="s">
        <v>116</v>
      </c>
      <c r="B152" s="344"/>
      <c r="C152" s="344"/>
      <c r="D152" s="345"/>
      <c r="E152" s="28">
        <f>SUM(E127:E151)</f>
        <v>2106226</v>
      </c>
      <c r="F152" s="29">
        <f>SUM(F127:F151)</f>
        <v>2106226</v>
      </c>
      <c r="G152" s="121"/>
      <c r="H152" s="122">
        <f>SUM(H127:H151)</f>
        <v>0</v>
      </c>
      <c r="I152" s="123">
        <f>SUM(I127:I151)</f>
        <v>0</v>
      </c>
      <c r="J152" s="28">
        <f>SUM(J127:J151)</f>
        <v>2106226</v>
      </c>
      <c r="K152" s="29">
        <f>SUM(K127:K151)</f>
        <v>2106226</v>
      </c>
    </row>
    <row r="153" spans="1:11" ht="12.75">
      <c r="A153" s="8"/>
      <c r="B153" s="8"/>
      <c r="C153" s="4"/>
      <c r="D153" s="8"/>
      <c r="E153" s="10"/>
      <c r="F153" s="10"/>
      <c r="G153" s="10"/>
      <c r="H153" s="10"/>
      <c r="I153" s="10"/>
      <c r="J153" s="10"/>
      <c r="K153" s="10"/>
    </row>
    <row r="154" spans="1:11" ht="17.25" customHeight="1">
      <c r="A154" s="341" t="s">
        <v>200</v>
      </c>
      <c r="B154" s="342"/>
      <c r="C154" s="342"/>
      <c r="D154" s="342"/>
      <c r="E154" s="342"/>
      <c r="F154" s="342"/>
      <c r="G154" s="342"/>
      <c r="H154" s="342"/>
      <c r="I154" s="342"/>
      <c r="J154" s="342"/>
      <c r="K154" s="343"/>
    </row>
    <row r="155" spans="1:11" s="64" customFormat="1" ht="13.5" customHeight="1">
      <c r="A155" s="279" t="s">
        <v>171</v>
      </c>
      <c r="B155" s="277"/>
      <c r="C155" s="277"/>
      <c r="D155" s="278"/>
      <c r="E155" s="280" t="s">
        <v>119</v>
      </c>
      <c r="F155" s="282"/>
      <c r="G155" s="280" t="s">
        <v>37</v>
      </c>
      <c r="H155" s="281"/>
      <c r="I155" s="282"/>
      <c r="J155" s="280" t="s">
        <v>120</v>
      </c>
      <c r="K155" s="282"/>
    </row>
    <row r="156" spans="1:11" s="64" customFormat="1" ht="13.5" customHeight="1">
      <c r="A156" s="274"/>
      <c r="B156" s="275"/>
      <c r="C156" s="275"/>
      <c r="D156" s="276"/>
      <c r="E156" s="283"/>
      <c r="F156" s="285"/>
      <c r="G156" s="283"/>
      <c r="H156" s="284"/>
      <c r="I156" s="285"/>
      <c r="J156" s="283"/>
      <c r="K156" s="285"/>
    </row>
    <row r="157" spans="5:11" ht="12.75">
      <c r="E157" s="20" t="s">
        <v>26</v>
      </c>
      <c r="F157" s="21" t="s">
        <v>27</v>
      </c>
      <c r="G157" s="30" t="s">
        <v>5</v>
      </c>
      <c r="H157" s="31" t="s">
        <v>26</v>
      </c>
      <c r="I157" s="21" t="s">
        <v>27</v>
      </c>
      <c r="J157" s="20" t="s">
        <v>26</v>
      </c>
      <c r="K157" s="21" t="s">
        <v>27</v>
      </c>
    </row>
    <row r="158" spans="1:11" ht="30" customHeight="1">
      <c r="A158" s="351" t="s">
        <v>81</v>
      </c>
      <c r="B158" s="351"/>
      <c r="C158" s="351"/>
      <c r="D158" s="266"/>
      <c r="E158" s="22"/>
      <c r="F158" s="23"/>
      <c r="G158" s="22"/>
      <c r="H158" s="32"/>
      <c r="I158" s="23"/>
      <c r="J158" s="22"/>
      <c r="K158" s="23"/>
    </row>
    <row r="159" spans="1:11" ht="12.75">
      <c r="A159" s="59" t="s">
        <v>96</v>
      </c>
      <c r="B159" s="59"/>
      <c r="C159" s="56"/>
      <c r="D159" s="56"/>
      <c r="E159" s="41"/>
      <c r="F159" s="42">
        <f>E128</f>
        <v>300707</v>
      </c>
      <c r="G159" s="41"/>
      <c r="H159" s="117">
        <f>SUM(H99:H105)</f>
        <v>0</v>
      </c>
      <c r="I159" s="42">
        <f>SUM(I99:I105)</f>
        <v>0</v>
      </c>
      <c r="J159" s="41"/>
      <c r="K159" s="42">
        <f>J128</f>
        <v>300707</v>
      </c>
    </row>
    <row r="160" spans="1:11" ht="12.75">
      <c r="A160" s="54" t="s">
        <v>71</v>
      </c>
      <c r="B160" s="54"/>
      <c r="C160" s="16"/>
      <c r="D160" s="13"/>
      <c r="E160" s="24"/>
      <c r="F160" s="25"/>
      <c r="G160" s="24"/>
      <c r="H160" s="33"/>
      <c r="I160" s="25"/>
      <c r="J160" s="24"/>
      <c r="K160" s="25"/>
    </row>
    <row r="161" spans="2:11" ht="12.75">
      <c r="B161" s="294" t="s">
        <v>75</v>
      </c>
      <c r="C161" s="294"/>
      <c r="D161" s="295"/>
      <c r="E161" s="24"/>
      <c r="F161" s="25"/>
      <c r="G161" s="24"/>
      <c r="H161" s="33"/>
      <c r="I161" s="25"/>
      <c r="J161" s="24"/>
      <c r="K161" s="25"/>
    </row>
    <row r="162" spans="1:11" ht="13.5">
      <c r="A162" s="51"/>
      <c r="B162" s="51"/>
      <c r="C162" s="16" t="s">
        <v>184</v>
      </c>
      <c r="D162" s="13"/>
      <c r="E162" s="24"/>
      <c r="F162" s="25"/>
      <c r="G162" s="24"/>
      <c r="H162" s="33"/>
      <c r="I162" s="25"/>
      <c r="J162" s="24"/>
      <c r="K162" s="25"/>
    </row>
    <row r="163" spans="3:11" ht="12.75">
      <c r="C163" s="16" t="s">
        <v>97</v>
      </c>
      <c r="D163" s="15"/>
      <c r="E163" s="24">
        <v>20058</v>
      </c>
      <c r="F163" s="25"/>
      <c r="G163" s="24"/>
      <c r="H163" s="33"/>
      <c r="I163" s="25"/>
      <c r="J163" s="24">
        <f aca="true" t="shared" si="12" ref="J163:J170">IF((E163-F163+H163-I163)&lt;=0," ",(E163-F163+H163-I163))</f>
        <v>20058</v>
      </c>
      <c r="K163" s="25" t="str">
        <f aca="true" t="shared" si="13" ref="K163:K170">IF((-E163+F163-H163+I163)&lt;=0," ",(-E163+F163-H163+I163))</f>
        <v> </v>
      </c>
    </row>
    <row r="164" spans="3:11" ht="12.75">
      <c r="C164" s="16" t="s">
        <v>98</v>
      </c>
      <c r="D164" s="15"/>
      <c r="E164" s="24">
        <v>5772</v>
      </c>
      <c r="F164" s="25"/>
      <c r="G164" s="24"/>
      <c r="H164" s="33"/>
      <c r="I164" s="25"/>
      <c r="J164" s="24">
        <f t="shared" si="12"/>
        <v>5772</v>
      </c>
      <c r="K164" s="25" t="str">
        <f t="shared" si="13"/>
        <v> </v>
      </c>
    </row>
    <row r="165" spans="3:11" ht="12.75">
      <c r="C165" s="16" t="s">
        <v>99</v>
      </c>
      <c r="D165" s="15"/>
      <c r="E165" s="24"/>
      <c r="F165" s="25"/>
      <c r="G165" s="24"/>
      <c r="H165" s="33"/>
      <c r="I165" s="25"/>
      <c r="J165" s="24" t="str">
        <f t="shared" si="12"/>
        <v> </v>
      </c>
      <c r="K165" s="25" t="str">
        <f t="shared" si="13"/>
        <v> </v>
      </c>
    </row>
    <row r="166" spans="3:11" ht="12.75">
      <c r="C166" s="16" t="s">
        <v>100</v>
      </c>
      <c r="D166" s="15"/>
      <c r="E166" s="24">
        <v>998420</v>
      </c>
      <c r="F166" s="25"/>
      <c r="G166" s="24"/>
      <c r="H166" s="33"/>
      <c r="I166" s="25"/>
      <c r="J166" s="24">
        <f t="shared" si="12"/>
        <v>998420</v>
      </c>
      <c r="K166" s="25" t="str">
        <f t="shared" si="13"/>
        <v> </v>
      </c>
    </row>
    <row r="167" spans="3:11" ht="12.75">
      <c r="C167" s="16" t="s">
        <v>101</v>
      </c>
      <c r="D167" s="13"/>
      <c r="E167" s="24"/>
      <c r="F167" s="25"/>
      <c r="G167" s="24"/>
      <c r="H167" s="33"/>
      <c r="I167" s="25"/>
      <c r="J167" s="24" t="str">
        <f t="shared" si="12"/>
        <v> </v>
      </c>
      <c r="K167" s="25" t="str">
        <f t="shared" si="13"/>
        <v> </v>
      </c>
    </row>
    <row r="168" spans="3:11" ht="12.75">
      <c r="C168" s="16" t="s">
        <v>102</v>
      </c>
      <c r="D168" s="13"/>
      <c r="E168" s="24">
        <v>12941</v>
      </c>
      <c r="F168" s="25"/>
      <c r="G168" s="24"/>
      <c r="H168" s="33"/>
      <c r="I168" s="25"/>
      <c r="J168" s="24">
        <f t="shared" si="12"/>
        <v>12941</v>
      </c>
      <c r="K168" s="25" t="str">
        <f t="shared" si="13"/>
        <v> </v>
      </c>
    </row>
    <row r="169" spans="3:11" ht="12.75">
      <c r="C169" s="16" t="s">
        <v>103</v>
      </c>
      <c r="D169" s="13"/>
      <c r="E169" s="24"/>
      <c r="F169" s="25"/>
      <c r="G169" s="24"/>
      <c r="H169" s="33"/>
      <c r="I169" s="25"/>
      <c r="J169" s="24" t="str">
        <f t="shared" si="12"/>
        <v> </v>
      </c>
      <c r="K169" s="25" t="str">
        <f t="shared" si="13"/>
        <v> </v>
      </c>
    </row>
    <row r="170" spans="3:11" ht="12.75">
      <c r="C170" s="16" t="s">
        <v>104</v>
      </c>
      <c r="D170" s="13"/>
      <c r="E170" s="24"/>
      <c r="F170" s="25"/>
      <c r="G170" s="24"/>
      <c r="H170" s="33"/>
      <c r="I170" s="25"/>
      <c r="J170" s="24" t="str">
        <f t="shared" si="12"/>
        <v> </v>
      </c>
      <c r="K170" s="25" t="str">
        <f t="shared" si="13"/>
        <v> </v>
      </c>
    </row>
    <row r="171" spans="1:11" ht="12.75">
      <c r="A171" s="8"/>
      <c r="B171" s="294" t="s">
        <v>0</v>
      </c>
      <c r="C171" s="294"/>
      <c r="D171" s="295"/>
      <c r="E171" s="24"/>
      <c r="F171" s="25"/>
      <c r="G171" s="24"/>
      <c r="H171" s="33"/>
      <c r="I171" s="25"/>
      <c r="K171" s="25"/>
    </row>
    <row r="172" spans="1:11" ht="13.5">
      <c r="A172" s="8"/>
      <c r="B172" s="8"/>
      <c r="C172" s="16" t="s">
        <v>184</v>
      </c>
      <c r="D172" s="13"/>
      <c r="E172" s="24"/>
      <c r="F172" s="25"/>
      <c r="G172" s="24"/>
      <c r="H172" s="33"/>
      <c r="I172" s="25"/>
      <c r="J172" s="24" t="str">
        <f>IF((E172-F172+H172-I172)&lt;=0," ",(E172-F172+H172-I172))</f>
        <v> </v>
      </c>
      <c r="K172" s="25" t="str">
        <f>IF((-E172+F172-H172+I172)&lt;=0," ",(-E172+F172-H172+I172))</f>
        <v> </v>
      </c>
    </row>
    <row r="173" spans="1:11" ht="36.75" customHeight="1">
      <c r="A173" s="8"/>
      <c r="B173" s="267" t="s">
        <v>111</v>
      </c>
      <c r="C173" s="267"/>
      <c r="D173" s="268"/>
      <c r="E173" s="24"/>
      <c r="F173" s="25"/>
      <c r="G173" s="24"/>
      <c r="H173" s="33"/>
      <c r="I173" s="25"/>
      <c r="K173" s="25"/>
    </row>
    <row r="174" spans="1:11" ht="12.75" customHeight="1">
      <c r="A174" s="8"/>
      <c r="B174" s="8"/>
      <c r="C174" s="55" t="s">
        <v>105</v>
      </c>
      <c r="D174" s="53"/>
      <c r="E174" s="24"/>
      <c r="F174" s="25"/>
      <c r="G174" s="24"/>
      <c r="H174" s="33"/>
      <c r="I174" s="25"/>
      <c r="J174" s="24" t="str">
        <f>IF((E174-F174+H174-I174)&lt;=0," ",(E174-F174+H174-I174))</f>
        <v> </v>
      </c>
      <c r="K174" s="25" t="str">
        <f>IF((-E174+F174-H174+I174)&lt;=0," ",(-E174+F174-H174+I174))</f>
        <v> </v>
      </c>
    </row>
    <row r="175" spans="2:11" ht="12.75">
      <c r="B175" s="294" t="s">
        <v>14</v>
      </c>
      <c r="C175" s="294"/>
      <c r="D175" s="295"/>
      <c r="E175" s="24"/>
      <c r="F175" s="25"/>
      <c r="G175" s="24"/>
      <c r="H175" s="33"/>
      <c r="I175" s="25"/>
      <c r="J175" s="24"/>
      <c r="K175" s="25"/>
    </row>
    <row r="176" spans="1:11" ht="24" customHeight="1">
      <c r="A176" s="8"/>
      <c r="B176" s="8"/>
      <c r="C176" s="290" t="s">
        <v>113</v>
      </c>
      <c r="D176" s="291"/>
      <c r="E176" s="24"/>
      <c r="F176" s="25">
        <v>825417</v>
      </c>
      <c r="G176" s="24"/>
      <c r="H176" s="33"/>
      <c r="I176" s="25"/>
      <c r="J176" s="24" t="str">
        <f>IF((E176-F176+H176-I176)&lt;=0," ",(E176-F176+H176-I176))</f>
        <v> </v>
      </c>
      <c r="K176" s="25">
        <f>IF((-E176+F176-H176+I176)&lt;=0," ",(-E176+F176-H176+I176))</f>
        <v>825417</v>
      </c>
    </row>
    <row r="177" spans="2:11" ht="12.75">
      <c r="B177" s="294" t="s">
        <v>38</v>
      </c>
      <c r="C177" s="294"/>
      <c r="D177" s="295"/>
      <c r="E177" s="24"/>
      <c r="F177" s="25"/>
      <c r="G177" s="24"/>
      <c r="H177" s="33"/>
      <c r="I177" s="25"/>
      <c r="J177" s="24"/>
      <c r="K177" s="25"/>
    </row>
    <row r="178" spans="1:11" ht="12.75">
      <c r="A178" s="8"/>
      <c r="B178" s="8"/>
      <c r="C178" s="16" t="s">
        <v>15</v>
      </c>
      <c r="D178" s="13"/>
      <c r="E178" s="24"/>
      <c r="F178" s="25">
        <v>61774</v>
      </c>
      <c r="G178" s="24"/>
      <c r="H178" s="33"/>
      <c r="I178" s="25"/>
      <c r="J178" s="24" t="str">
        <f>IF((E178-F178+H178-I178)&lt;=0," ",(E178-F178+H178-I178))</f>
        <v> </v>
      </c>
      <c r="K178" s="25">
        <f>IF((-E178+F178-H178+I178)&lt;=0," ",(-E178+F178-H178+I178))</f>
        <v>61774</v>
      </c>
    </row>
    <row r="179" spans="1:11" ht="12.75">
      <c r="A179" s="8"/>
      <c r="B179" s="8"/>
      <c r="C179" s="16" t="s">
        <v>106</v>
      </c>
      <c r="D179" s="13"/>
      <c r="E179" s="24"/>
      <c r="F179" s="25"/>
      <c r="G179" s="24"/>
      <c r="H179" s="33"/>
      <c r="I179" s="25"/>
      <c r="J179" s="24" t="str">
        <f>IF((E179-F179+H179-I179)&lt;=0," ",(E179-F179+H179-I179))</f>
        <v> </v>
      </c>
      <c r="K179" s="25" t="str">
        <f>IF((-E179+F179-H179+I179)&lt;=0," ",(-E179+F179-H179+I179))</f>
        <v> </v>
      </c>
    </row>
    <row r="180" spans="1:11" ht="24.75" customHeight="1">
      <c r="A180" s="8"/>
      <c r="B180" s="8"/>
      <c r="C180" s="290" t="s">
        <v>80</v>
      </c>
      <c r="D180" s="291"/>
      <c r="E180" s="26"/>
      <c r="F180" s="27">
        <v>150000</v>
      </c>
      <c r="G180" s="24"/>
      <c r="H180" s="33"/>
      <c r="I180" s="25"/>
      <c r="J180" s="24" t="str">
        <f>IF((E180-F180+H180-I180)&lt;=0," ",(E180-F180+H180-I180))</f>
        <v> </v>
      </c>
      <c r="K180" s="25">
        <f>IF((-E180+F180-H180+I180)&lt;=0," ",(-E180+F180-H180+I180))</f>
        <v>150000</v>
      </c>
    </row>
    <row r="181" spans="1:11" ht="24.75" customHeight="1">
      <c r="A181" s="269" t="s">
        <v>81</v>
      </c>
      <c r="B181" s="269"/>
      <c r="C181" s="269"/>
      <c r="D181" s="334"/>
      <c r="E181" s="43">
        <f>IF(IF(SUM(F159:F180)&gt;SUM(E159:E180),SUM(F159:F180)-SUM(E159:E180),0)&lt;=0," ",IF(SUM(F159:F180)&gt;SUM(E159:E180),SUM(F159:F180)-SUM(E159:E180),0))</f>
        <v>300707</v>
      </c>
      <c r="F181" s="44" t="str">
        <f>IF(IF(SUM(E159:E180)&gt;SUM(F159:F180),SUM(E159:E180)-SUM(F159:F180),0)&lt;=0," ",IF(SUM(E159:E180)&gt;SUM(F159:F180),SUM(E159:E180)-SUM(F159:F180),0))</f>
        <v> </v>
      </c>
      <c r="G181" s="119"/>
      <c r="H181" s="120">
        <f>IF(SUM(H159:H180)&gt;=SUM(I159:I180),0,SUM(I159:I180)-SUM(H159:H180))</f>
        <v>0</v>
      </c>
      <c r="I181" s="120">
        <f>IF(SUM(I159:I180)&gt;=SUM(H159:H180),0,SUM(H159:H180)-SUM(I180:I1473))</f>
        <v>0</v>
      </c>
      <c r="J181" s="43">
        <f>IF(IF(SUM(K159:K180)&gt;SUM(J159:J180),SUM(K159:K180)-SUM(J159:J180),0)&lt;=0," ",IF(SUM(K159:K180)&gt;SUM(J159:J180),SUM(K159:K180)-SUM(J159:J180),0))</f>
        <v>300707</v>
      </c>
      <c r="K181" s="44" t="str">
        <f>IF(IF(SUM(J159:J180)&gt;SUM(K159:K180),SUM(J159:J180)-SUM(K159:K180),0)&lt;=0," ",IF(SUM(J159:J180)&gt;SUM(K159:K180),SUM(J159:J180)-SUM(K159:K180),0))</f>
        <v> </v>
      </c>
    </row>
    <row r="182" spans="1:11" ht="14.25" customHeight="1">
      <c r="A182" s="344" t="s">
        <v>116</v>
      </c>
      <c r="B182" s="344"/>
      <c r="C182" s="344"/>
      <c r="D182" s="345"/>
      <c r="E182" s="28">
        <f>SUM(E159:E181)</f>
        <v>1337898</v>
      </c>
      <c r="F182" s="29">
        <f>SUM(F159:F181)</f>
        <v>1337898</v>
      </c>
      <c r="G182" s="121"/>
      <c r="H182" s="122">
        <f>SUM(H159:H181)</f>
        <v>0</v>
      </c>
      <c r="I182" s="123">
        <f>SUM(I159:I181)</f>
        <v>0</v>
      </c>
      <c r="J182" s="28">
        <f>SUM(J159:J181)</f>
        <v>1337898</v>
      </c>
      <c r="K182" s="29">
        <f>SUM(K159:K181)</f>
        <v>1337898</v>
      </c>
    </row>
    <row r="184" spans="1:11" ht="13.5" customHeight="1">
      <c r="A184" s="8" t="s">
        <v>118</v>
      </c>
      <c r="B184" s="8" t="s">
        <v>181</v>
      </c>
      <c r="C184" s="8"/>
      <c r="D184" s="8"/>
      <c r="E184" s="182"/>
      <c r="F184" s="182"/>
      <c r="G184" s="143"/>
      <c r="H184" s="183"/>
      <c r="I184" s="183"/>
      <c r="J184" s="182"/>
      <c r="K184" s="182"/>
    </row>
    <row r="187" spans="1:11" ht="17.25" customHeight="1">
      <c r="A187" s="292" t="s">
        <v>203</v>
      </c>
      <c r="B187" s="293"/>
      <c r="C187" s="293"/>
      <c r="D187" s="293"/>
      <c r="E187" s="293"/>
      <c r="F187" s="293"/>
      <c r="G187" s="293"/>
      <c r="H187" s="293"/>
      <c r="I187" s="293"/>
      <c r="J187" s="200"/>
      <c r="K187" s="140"/>
    </row>
    <row r="188" spans="1:11" ht="17.25" customHeight="1">
      <c r="A188" s="293"/>
      <c r="B188" s="293"/>
      <c r="C188" s="293"/>
      <c r="D188" s="293"/>
      <c r="E188" s="293"/>
      <c r="F188" s="293"/>
      <c r="G188" s="293"/>
      <c r="H188" s="293"/>
      <c r="I188" s="293"/>
      <c r="J188" s="200"/>
      <c r="K188" s="140"/>
    </row>
    <row r="189" spans="1:9" ht="12.75">
      <c r="A189" s="185"/>
      <c r="B189" s="4"/>
      <c r="C189" s="4"/>
      <c r="D189" s="4"/>
      <c r="E189" s="69"/>
      <c r="F189" s="69"/>
      <c r="G189" s="69"/>
      <c r="H189" s="186" t="s">
        <v>26</v>
      </c>
      <c r="I189" s="186" t="s">
        <v>27</v>
      </c>
    </row>
    <row r="190" spans="1:9" ht="12.75">
      <c r="A190" s="71"/>
      <c r="G190" s="72"/>
      <c r="H190" s="75"/>
      <c r="I190" s="75"/>
    </row>
    <row r="191" spans="1:9" ht="12.75">
      <c r="A191" s="71" t="s">
        <v>118</v>
      </c>
      <c r="B191" s="6" t="s">
        <v>107</v>
      </c>
      <c r="H191" s="32">
        <v>43022</v>
      </c>
      <c r="I191" s="32"/>
    </row>
    <row r="192" spans="1:9" ht="12.75">
      <c r="A192" s="71"/>
      <c r="C192" s="6" t="s">
        <v>24</v>
      </c>
      <c r="H192" s="32"/>
      <c r="I192" s="32">
        <f>H191</f>
        <v>43022</v>
      </c>
    </row>
    <row r="193" spans="1:9" ht="36" customHeight="1">
      <c r="A193" s="71"/>
      <c r="B193" s="348" t="s">
        <v>231</v>
      </c>
      <c r="C193" s="348"/>
      <c r="D193" s="348"/>
      <c r="E193" s="348"/>
      <c r="F193" s="348"/>
      <c r="H193" s="32"/>
      <c r="I193" s="32"/>
    </row>
    <row r="194" spans="1:9" ht="11.25" customHeight="1">
      <c r="A194" s="71"/>
      <c r="H194" s="32"/>
      <c r="I194" s="32"/>
    </row>
    <row r="195" spans="1:9" ht="24" customHeight="1">
      <c r="A195" s="207" t="s">
        <v>190</v>
      </c>
      <c r="B195" s="348" t="s">
        <v>213</v>
      </c>
      <c r="C195" s="348"/>
      <c r="D195" s="348"/>
      <c r="E195" s="348"/>
      <c r="F195" s="348"/>
      <c r="H195" s="32"/>
      <c r="I195" s="32"/>
    </row>
    <row r="196" spans="1:9" ht="12.75">
      <c r="A196" s="71"/>
      <c r="B196" s="137"/>
      <c r="G196" s="72"/>
      <c r="H196" s="75"/>
      <c r="I196" s="75"/>
    </row>
    <row r="197" spans="1:9" ht="12.75">
      <c r="A197" s="71"/>
      <c r="B197" s="184"/>
      <c r="C197" s="184"/>
      <c r="D197" s="184"/>
      <c r="E197" s="184"/>
      <c r="F197" s="184"/>
      <c r="G197" s="72"/>
      <c r="H197" s="75"/>
      <c r="I197" s="75"/>
    </row>
    <row r="198" spans="1:9" ht="12.75">
      <c r="A198" s="71"/>
      <c r="B198" s="184"/>
      <c r="C198" s="184"/>
      <c r="D198" s="184"/>
      <c r="E198" s="184"/>
      <c r="F198" s="184"/>
      <c r="G198" s="72"/>
      <c r="H198" s="75"/>
      <c r="I198" s="75"/>
    </row>
    <row r="199" spans="1:9" ht="12.75">
      <c r="A199" s="71"/>
      <c r="B199" s="184"/>
      <c r="C199" s="184"/>
      <c r="D199" s="184"/>
      <c r="E199" s="184"/>
      <c r="F199" s="184"/>
      <c r="G199" s="72"/>
      <c r="H199" s="75"/>
      <c r="I199" s="75"/>
    </row>
    <row r="200" spans="1:9" ht="12.75">
      <c r="A200" s="71"/>
      <c r="B200" s="184"/>
      <c r="C200" s="184"/>
      <c r="D200" s="184"/>
      <c r="E200" s="184"/>
      <c r="F200" s="184"/>
      <c r="G200" s="72"/>
      <c r="H200" s="75"/>
      <c r="I200" s="75"/>
    </row>
    <row r="201" spans="1:9" ht="12.75">
      <c r="A201" s="71"/>
      <c r="H201" s="32"/>
      <c r="I201" s="32"/>
    </row>
    <row r="202" spans="1:9" ht="12.75">
      <c r="A202" s="148" t="s">
        <v>117</v>
      </c>
      <c r="B202" s="12"/>
      <c r="C202" s="12"/>
      <c r="D202" s="12"/>
      <c r="E202" s="74"/>
      <c r="F202" s="74"/>
      <c r="G202" s="74"/>
      <c r="H202" s="38">
        <f>SUM(H190:H201)</f>
        <v>43022</v>
      </c>
      <c r="I202" s="38">
        <f>SUM(I190:I201)</f>
        <v>43022</v>
      </c>
    </row>
    <row r="203" spans="1:9" ht="12.75">
      <c r="A203" s="145"/>
      <c r="B203" s="8"/>
      <c r="C203" s="8"/>
      <c r="D203" s="8"/>
      <c r="E203" s="10"/>
      <c r="F203" s="10"/>
      <c r="G203" s="10"/>
      <c r="H203" s="10"/>
      <c r="I203" s="10"/>
    </row>
    <row r="205" spans="1:11" ht="17.25" customHeight="1">
      <c r="A205" s="341" t="s">
        <v>201</v>
      </c>
      <c r="B205" s="342"/>
      <c r="C205" s="342"/>
      <c r="D205" s="342"/>
      <c r="E205" s="342"/>
      <c r="F205" s="342"/>
      <c r="G205" s="342"/>
      <c r="H205" s="342"/>
      <c r="I205" s="342"/>
      <c r="J205" s="342"/>
      <c r="K205" s="343"/>
    </row>
    <row r="206" spans="1:11" s="64" customFormat="1" ht="13.5" customHeight="1">
      <c r="A206" s="279"/>
      <c r="B206" s="277"/>
      <c r="C206" s="277"/>
      <c r="D206" s="278"/>
      <c r="E206" s="280" t="s">
        <v>126</v>
      </c>
      <c r="F206" s="282"/>
      <c r="G206" s="280" t="s">
        <v>172</v>
      </c>
      <c r="H206" s="281"/>
      <c r="I206" s="282"/>
      <c r="J206" s="280" t="s">
        <v>127</v>
      </c>
      <c r="K206" s="282"/>
    </row>
    <row r="207" spans="1:11" s="64" customFormat="1" ht="13.5" customHeight="1">
      <c r="A207" s="274"/>
      <c r="B207" s="275"/>
      <c r="C207" s="275"/>
      <c r="D207" s="276"/>
      <c r="E207" s="283"/>
      <c r="F207" s="285"/>
      <c r="G207" s="283"/>
      <c r="H207" s="284"/>
      <c r="I207" s="285"/>
      <c r="J207" s="283"/>
      <c r="K207" s="285"/>
    </row>
    <row r="208" spans="5:11" ht="12.75">
      <c r="E208" s="349"/>
      <c r="F208" s="350"/>
      <c r="G208" s="78"/>
      <c r="H208" s="355"/>
      <c r="I208" s="356"/>
      <c r="J208" s="349"/>
      <c r="K208" s="350"/>
    </row>
    <row r="209" spans="1:11" ht="30" customHeight="1">
      <c r="A209" s="351" t="s">
        <v>165</v>
      </c>
      <c r="B209" s="351"/>
      <c r="C209" s="351"/>
      <c r="D209" s="266"/>
      <c r="E209" s="359"/>
      <c r="F209" s="360"/>
      <c r="G209" s="79"/>
      <c r="H209" s="357"/>
      <c r="I209" s="358"/>
      <c r="J209" s="359"/>
      <c r="K209" s="360"/>
    </row>
    <row r="210" spans="1:11" ht="12.75">
      <c r="A210" s="90" t="s">
        <v>87</v>
      </c>
      <c r="B210" s="59"/>
      <c r="C210" s="158"/>
      <c r="D210" s="158"/>
      <c r="E210" s="316">
        <f>IF(E127=" ",F127,-E127)</f>
        <v>379803</v>
      </c>
      <c r="F210" s="317"/>
      <c r="G210" s="41"/>
      <c r="H210" s="352">
        <f>+I127-H127</f>
        <v>0</v>
      </c>
      <c r="I210" s="317"/>
      <c r="J210" s="316">
        <f>IF(J127=" ",K127,-J127)</f>
        <v>379803</v>
      </c>
      <c r="K210" s="317"/>
    </row>
    <row r="211" spans="2:11" ht="12.75">
      <c r="B211" s="353" t="s">
        <v>122</v>
      </c>
      <c r="C211" s="353"/>
      <c r="D211" s="354"/>
      <c r="E211" s="304"/>
      <c r="F211" s="305"/>
      <c r="G211" s="80"/>
      <c r="H211" s="298"/>
      <c r="I211" s="299"/>
      <c r="J211" s="304"/>
      <c r="K211" s="305"/>
    </row>
    <row r="212" spans="1:11" ht="13.5">
      <c r="A212" s="51"/>
      <c r="B212" s="83"/>
      <c r="C212" s="16" t="s">
        <v>184</v>
      </c>
      <c r="D212" s="15"/>
      <c r="E212" s="304">
        <v>-1037191</v>
      </c>
      <c r="F212" s="305"/>
      <c r="G212" s="80"/>
      <c r="H212" s="298"/>
      <c r="I212" s="299"/>
      <c r="J212" s="304">
        <f>IF((E212+H212)=0," ",E212+H212)</f>
        <v>-1037191</v>
      </c>
      <c r="K212" s="305"/>
    </row>
    <row r="213" spans="2:11" ht="12.75">
      <c r="B213" s="8"/>
      <c r="C213" s="15" t="s">
        <v>88</v>
      </c>
      <c r="D213" s="15"/>
      <c r="E213" s="304"/>
      <c r="F213" s="305"/>
      <c r="G213" s="80"/>
      <c r="H213" s="298"/>
      <c r="I213" s="299"/>
      <c r="J213" s="304" t="str">
        <f aca="true" t="shared" si="14" ref="J213:J218">IF((E213+H213)=0," ",E213+H213)</f>
        <v> </v>
      </c>
      <c r="K213" s="305"/>
    </row>
    <row r="214" spans="2:11" ht="12.75">
      <c r="B214" s="8"/>
      <c r="C214" s="16" t="s">
        <v>86</v>
      </c>
      <c r="D214" s="15"/>
      <c r="E214" s="304">
        <v>690894</v>
      </c>
      <c r="F214" s="305"/>
      <c r="G214" s="80"/>
      <c r="H214" s="298"/>
      <c r="I214" s="299"/>
      <c r="J214" s="304">
        <f t="shared" si="14"/>
        <v>690894</v>
      </c>
      <c r="K214" s="305"/>
    </row>
    <row r="215" spans="2:11" ht="12.75">
      <c r="B215" s="8"/>
      <c r="C215" s="16" t="s">
        <v>89</v>
      </c>
      <c r="D215" s="131"/>
      <c r="E215" s="304"/>
      <c r="F215" s="305"/>
      <c r="G215" s="80"/>
      <c r="H215" s="298"/>
      <c r="I215" s="299"/>
      <c r="J215" s="304" t="str">
        <f t="shared" si="14"/>
        <v> </v>
      </c>
      <c r="K215" s="305"/>
    </row>
    <row r="216" spans="2:11" ht="12.75">
      <c r="B216" s="82"/>
      <c r="C216" s="16" t="s">
        <v>185</v>
      </c>
      <c r="D216" s="15"/>
      <c r="E216" s="304"/>
      <c r="F216" s="305"/>
      <c r="G216" s="80"/>
      <c r="H216" s="298"/>
      <c r="I216" s="299"/>
      <c r="J216" s="304" t="str">
        <f t="shared" si="14"/>
        <v> </v>
      </c>
      <c r="K216" s="305"/>
    </row>
    <row r="217" spans="2:11" ht="12.75" customHeight="1">
      <c r="B217" s="335" t="s">
        <v>183</v>
      </c>
      <c r="C217" s="335"/>
      <c r="D217" s="336"/>
      <c r="E217" s="304"/>
      <c r="F217" s="305"/>
      <c r="G217" s="80"/>
      <c r="H217" s="298"/>
      <c r="I217" s="299"/>
      <c r="J217" s="304" t="str">
        <f t="shared" si="14"/>
        <v> </v>
      </c>
      <c r="K217" s="305"/>
    </row>
    <row r="218" spans="2:11" ht="12.75" customHeight="1">
      <c r="B218" s="335" t="s">
        <v>123</v>
      </c>
      <c r="C218" s="335"/>
      <c r="D218" s="336"/>
      <c r="E218" s="363"/>
      <c r="F218" s="364"/>
      <c r="G218" s="80"/>
      <c r="H218" s="298"/>
      <c r="I218" s="299"/>
      <c r="J218" s="304" t="str">
        <f t="shared" si="14"/>
        <v> </v>
      </c>
      <c r="K218" s="305"/>
    </row>
    <row r="219" spans="2:11" ht="12.75" customHeight="1">
      <c r="B219" s="339" t="s">
        <v>131</v>
      </c>
      <c r="C219" s="339"/>
      <c r="D219" s="340"/>
      <c r="E219" s="324">
        <v>-19734</v>
      </c>
      <c r="F219" s="325"/>
      <c r="G219" s="47"/>
      <c r="H219" s="300">
        <v>-11066</v>
      </c>
      <c r="I219" s="301"/>
      <c r="J219" s="304">
        <f>IF((E219+H219)=0," ",E219+H219)</f>
        <v>-30800</v>
      </c>
      <c r="K219" s="305"/>
    </row>
    <row r="220" spans="1:11" ht="12.75">
      <c r="A220" s="150" t="s">
        <v>165</v>
      </c>
      <c r="B220" s="151"/>
      <c r="C220" s="151"/>
      <c r="D220" s="151"/>
      <c r="E220" s="326">
        <f>SUM(E210:F219)</f>
        <v>13772</v>
      </c>
      <c r="F220" s="327"/>
      <c r="G220" s="152"/>
      <c r="H220" s="302">
        <f>SUM(H210:I219)</f>
        <v>-11066</v>
      </c>
      <c r="I220" s="303"/>
      <c r="J220" s="326">
        <f>SUM(J210:K219)</f>
        <v>2706</v>
      </c>
      <c r="K220" s="327"/>
    </row>
    <row r="221" spans="1:11" ht="24" customHeight="1">
      <c r="A221" s="8"/>
      <c r="B221" s="337" t="s">
        <v>128</v>
      </c>
      <c r="C221" s="337"/>
      <c r="D221" s="338"/>
      <c r="E221" s="310">
        <f>-4531800+86161</f>
        <v>-4445639</v>
      </c>
      <c r="F221" s="311"/>
      <c r="G221" s="149"/>
      <c r="H221" s="328">
        <v>54088</v>
      </c>
      <c r="I221" s="329"/>
      <c r="J221" s="304">
        <f>IF((E221+H221)=0," ",E221+H221)</f>
        <v>-4391551</v>
      </c>
      <c r="K221" s="305"/>
    </row>
    <row r="222" spans="1:11" ht="12.75">
      <c r="A222" s="8"/>
      <c r="B222" s="14" t="s">
        <v>64</v>
      </c>
      <c r="C222" s="17"/>
      <c r="D222" s="105"/>
      <c r="E222" s="306"/>
      <c r="F222" s="307"/>
      <c r="G222" s="47"/>
      <c r="H222" s="300"/>
      <c r="I222" s="301"/>
      <c r="J222" s="361" t="str">
        <f>IF((E222+H222)=0," ",E222+H222)</f>
        <v> </v>
      </c>
      <c r="K222" s="362"/>
    </row>
    <row r="223" spans="1:11" ht="24" customHeight="1">
      <c r="A223" s="269" t="s">
        <v>125</v>
      </c>
      <c r="B223" s="269"/>
      <c r="C223" s="269"/>
      <c r="D223" s="334"/>
      <c r="E223" s="271">
        <f>SUM(E221:F222)</f>
        <v>-4445639</v>
      </c>
      <c r="F223" s="272"/>
      <c r="G223" s="43"/>
      <c r="H223" s="312">
        <f>SUM(H221:I222)</f>
        <v>54088</v>
      </c>
      <c r="I223" s="313"/>
      <c r="J223" s="271">
        <f>SUM(J221:K222)</f>
        <v>-4391551</v>
      </c>
      <c r="K223" s="272"/>
    </row>
    <row r="224" spans="1:11" ht="14.25" customHeight="1">
      <c r="A224" s="332" t="s">
        <v>124</v>
      </c>
      <c r="B224" s="332"/>
      <c r="C224" s="332"/>
      <c r="D224" s="333"/>
      <c r="E224" s="296">
        <f>E220+E223</f>
        <v>-4431867</v>
      </c>
      <c r="F224" s="297"/>
      <c r="G224" s="81"/>
      <c r="H224" s="366">
        <f>H220+H223</f>
        <v>43022</v>
      </c>
      <c r="I224" s="297"/>
      <c r="J224" s="296">
        <f>J220+J223</f>
        <v>-4388845</v>
      </c>
      <c r="K224" s="297"/>
    </row>
    <row r="225" spans="1:11" ht="13.5" customHeight="1">
      <c r="A225" s="12" t="s">
        <v>135</v>
      </c>
      <c r="B225" s="12"/>
      <c r="C225" s="12"/>
      <c r="D225" s="12"/>
      <c r="E225" s="308">
        <f>SUM(E7:E23)-SUM(F7:F23)</f>
        <v>-4431867</v>
      </c>
      <c r="F225" s="309"/>
      <c r="G225" s="166"/>
      <c r="H225" s="318"/>
      <c r="I225" s="319"/>
      <c r="J225" s="308">
        <f>SUM(J7:J23)-SUM(K7:K23)</f>
        <v>-4388845</v>
      </c>
      <c r="K225" s="309"/>
    </row>
    <row r="227" spans="1:11" ht="15" customHeight="1">
      <c r="A227" s="330" t="s">
        <v>136</v>
      </c>
      <c r="B227" s="330"/>
      <c r="C227" s="330"/>
      <c r="D227" s="331"/>
      <c r="E227" s="322"/>
      <c r="F227" s="323"/>
      <c r="G227" s="92"/>
      <c r="H227" s="314"/>
      <c r="I227" s="315"/>
      <c r="J227" s="322"/>
      <c r="K227" s="323"/>
    </row>
    <row r="228" spans="1:11" ht="12.75">
      <c r="A228" s="19" t="s">
        <v>15</v>
      </c>
      <c r="B228" s="4"/>
      <c r="C228" s="159"/>
      <c r="D228" s="159"/>
      <c r="E228" s="320"/>
      <c r="F228" s="321"/>
      <c r="G228" s="165"/>
      <c r="H228" s="365"/>
      <c r="I228" s="321"/>
      <c r="J228" s="320"/>
      <c r="K228" s="321"/>
    </row>
    <row r="229" spans="1:11" ht="12.75">
      <c r="A229" s="59"/>
      <c r="B229" s="59" t="s">
        <v>87</v>
      </c>
      <c r="C229" s="56"/>
      <c r="D229" s="56"/>
      <c r="E229" s="316">
        <f>IF(E127=" ",F127,-E127)</f>
        <v>379803</v>
      </c>
      <c r="F229" s="317"/>
      <c r="G229" s="41"/>
      <c r="H229" s="352">
        <f>+I127-H127</f>
        <v>0</v>
      </c>
      <c r="I229" s="317"/>
      <c r="J229" s="316">
        <f>IF(J127=" ",K127,-J127)</f>
        <v>379803</v>
      </c>
      <c r="K229" s="317"/>
    </row>
    <row r="230" spans="1:11" ht="12.75">
      <c r="A230" s="51"/>
      <c r="B230" s="13" t="s">
        <v>137</v>
      </c>
      <c r="C230" s="16"/>
      <c r="D230" s="15"/>
      <c r="E230" s="304"/>
      <c r="F230" s="305"/>
      <c r="G230" s="80"/>
      <c r="H230" s="298"/>
      <c r="I230" s="299"/>
      <c r="J230" s="304"/>
      <c r="K230" s="305"/>
    </row>
    <row r="231" spans="2:11" ht="12.75">
      <c r="B231" s="8"/>
      <c r="C231" s="15" t="s">
        <v>86</v>
      </c>
      <c r="D231" s="15"/>
      <c r="E231" s="304">
        <f>E214</f>
        <v>690894</v>
      </c>
      <c r="F231" s="305"/>
      <c r="G231" s="80"/>
      <c r="H231" s="298"/>
      <c r="I231" s="299"/>
      <c r="J231" s="304">
        <f>IF((E231+H231)=0," ",E231+H231)</f>
        <v>690894</v>
      </c>
      <c r="K231" s="305"/>
    </row>
    <row r="232" spans="2:11" ht="12.75">
      <c r="B232" s="8"/>
      <c r="C232" s="16" t="s">
        <v>167</v>
      </c>
      <c r="D232" s="15" t="s">
        <v>177</v>
      </c>
      <c r="E232" s="304"/>
      <c r="F232" s="305"/>
      <c r="G232" s="80"/>
      <c r="H232" s="298"/>
      <c r="I232" s="299"/>
      <c r="J232" s="304" t="str">
        <f>IF((E232+H232)=0," ",E232+H232)</f>
        <v> </v>
      </c>
      <c r="K232" s="305"/>
    </row>
    <row r="233" spans="2:11" ht="12.75">
      <c r="B233" s="82"/>
      <c r="C233" s="16" t="s">
        <v>167</v>
      </c>
      <c r="D233" s="15"/>
      <c r="E233" s="361"/>
      <c r="F233" s="362"/>
      <c r="G233" s="80"/>
      <c r="H233" s="298"/>
      <c r="I233" s="299"/>
      <c r="J233" s="361" t="str">
        <f>IF((E233+H233)=0," ",E233+H233)</f>
        <v> </v>
      </c>
      <c r="K233" s="362"/>
    </row>
    <row r="234" spans="2:11" ht="12.75" customHeight="1">
      <c r="B234" s="335" t="s">
        <v>139</v>
      </c>
      <c r="C234" s="335"/>
      <c r="D234" s="336"/>
      <c r="E234" s="304"/>
      <c r="F234" s="305"/>
      <c r="G234" s="80"/>
      <c r="H234" s="298"/>
      <c r="I234" s="299"/>
      <c r="J234" s="304"/>
      <c r="K234" s="305"/>
    </row>
    <row r="235" spans="2:11" ht="12.75" customHeight="1">
      <c r="B235" s="88"/>
      <c r="C235" s="93" t="s">
        <v>9</v>
      </c>
      <c r="D235" s="87"/>
      <c r="E235" s="304">
        <v>399806</v>
      </c>
      <c r="F235" s="305"/>
      <c r="G235" s="80"/>
      <c r="H235" s="298"/>
      <c r="I235" s="299"/>
      <c r="J235" s="304">
        <f aca="true" t="shared" si="15" ref="J235:J242">IF((E235+H235)=0," ",E235+H235)</f>
        <v>399806</v>
      </c>
      <c r="K235" s="305"/>
    </row>
    <row r="236" spans="2:11" ht="13.5" customHeight="1">
      <c r="B236" s="94"/>
      <c r="C236" s="93" t="s">
        <v>216</v>
      </c>
      <c r="D236" s="87"/>
      <c r="E236" s="304">
        <v>349163</v>
      </c>
      <c r="F236" s="305"/>
      <c r="G236" s="80"/>
      <c r="H236" s="298"/>
      <c r="I236" s="299"/>
      <c r="J236" s="304">
        <f t="shared" si="15"/>
        <v>349163</v>
      </c>
      <c r="K236" s="305"/>
    </row>
    <row r="237" spans="2:11" ht="12.75" customHeight="1">
      <c r="B237" s="94"/>
      <c r="C237" s="93" t="s">
        <v>74</v>
      </c>
      <c r="D237" s="87"/>
      <c r="E237" s="304">
        <v>-222673</v>
      </c>
      <c r="F237" s="305"/>
      <c r="G237" s="80"/>
      <c r="H237" s="298"/>
      <c r="I237" s="299"/>
      <c r="J237" s="304">
        <f t="shared" si="15"/>
        <v>-222673</v>
      </c>
      <c r="K237" s="305"/>
    </row>
    <row r="238" spans="2:11" ht="12.75" customHeight="1">
      <c r="B238" s="94"/>
      <c r="C238" s="93" t="s">
        <v>29</v>
      </c>
      <c r="D238" s="87"/>
      <c r="E238" s="304">
        <v>22036</v>
      </c>
      <c r="F238" s="305"/>
      <c r="G238" s="80"/>
      <c r="H238" s="298"/>
      <c r="I238" s="299"/>
      <c r="J238" s="304">
        <f t="shared" si="15"/>
        <v>22036</v>
      </c>
      <c r="K238" s="305"/>
    </row>
    <row r="239" spans="2:11" ht="12.75" customHeight="1">
      <c r="B239" s="94"/>
      <c r="C239" s="93" t="s">
        <v>140</v>
      </c>
      <c r="D239" s="87"/>
      <c r="E239" s="304"/>
      <c r="F239" s="305"/>
      <c r="G239" s="80"/>
      <c r="H239" s="298"/>
      <c r="I239" s="299"/>
      <c r="J239" s="304" t="str">
        <f t="shared" si="15"/>
        <v> </v>
      </c>
      <c r="K239" s="305"/>
    </row>
    <row r="240" spans="2:11" ht="12.75" customHeight="1">
      <c r="B240" s="94"/>
      <c r="C240" s="93" t="s">
        <v>182</v>
      </c>
      <c r="D240" s="87"/>
      <c r="E240" s="304"/>
      <c r="F240" s="305"/>
      <c r="G240" s="80"/>
      <c r="H240" s="298"/>
      <c r="I240" s="299"/>
      <c r="J240" s="304" t="str">
        <f t="shared" si="15"/>
        <v> </v>
      </c>
      <c r="K240" s="305"/>
    </row>
    <row r="241" spans="2:11" ht="12.75" customHeight="1">
      <c r="B241" s="94"/>
      <c r="C241" s="93" t="s">
        <v>45</v>
      </c>
      <c r="D241" s="87"/>
      <c r="E241" s="304"/>
      <c r="F241" s="305"/>
      <c r="G241" s="80"/>
      <c r="H241" s="298"/>
      <c r="I241" s="299"/>
      <c r="J241" s="304" t="str">
        <f t="shared" si="15"/>
        <v> </v>
      </c>
      <c r="K241" s="305"/>
    </row>
    <row r="242" spans="2:11" ht="12.75" customHeight="1">
      <c r="B242" s="89"/>
      <c r="C242" s="93" t="s">
        <v>24</v>
      </c>
      <c r="D242" s="87"/>
      <c r="E242" s="304">
        <f>E219</f>
        <v>-19734</v>
      </c>
      <c r="F242" s="305"/>
      <c r="G242" s="80"/>
      <c r="H242" s="298">
        <v>-11066</v>
      </c>
      <c r="I242" s="299"/>
      <c r="J242" s="304">
        <f t="shared" si="15"/>
        <v>-30800</v>
      </c>
      <c r="K242" s="305"/>
    </row>
    <row r="243" spans="1:11" ht="12.75" customHeight="1">
      <c r="A243" s="7" t="s">
        <v>141</v>
      </c>
      <c r="B243" s="86"/>
      <c r="C243" s="93"/>
      <c r="D243" s="87"/>
      <c r="E243" s="304"/>
      <c r="F243" s="305"/>
      <c r="G243" s="80"/>
      <c r="H243" s="298"/>
      <c r="I243" s="299"/>
      <c r="J243" s="304"/>
      <c r="K243" s="305"/>
    </row>
    <row r="244" spans="2:11" ht="12.75" customHeight="1">
      <c r="B244" s="93" t="s">
        <v>184</v>
      </c>
      <c r="C244" s="93"/>
      <c r="D244" s="87"/>
      <c r="E244" s="304">
        <f>E212</f>
        <v>-1037191</v>
      </c>
      <c r="F244" s="305"/>
      <c r="G244" s="80"/>
      <c r="H244" s="298"/>
      <c r="I244" s="299"/>
      <c r="J244" s="304">
        <f>IF((E244+H244)=0," ",E244+H244)</f>
        <v>-1037191</v>
      </c>
      <c r="K244" s="305"/>
    </row>
    <row r="245" spans="2:11" ht="12.75" customHeight="1">
      <c r="B245" s="93" t="s">
        <v>88</v>
      </c>
      <c r="C245" s="93"/>
      <c r="D245" s="87"/>
      <c r="E245" s="304"/>
      <c r="F245" s="305"/>
      <c r="G245" s="80"/>
      <c r="H245" s="298"/>
      <c r="I245" s="299"/>
      <c r="J245" s="304" t="str">
        <f>IF((E245+H245)=0," ",E245+H245)</f>
        <v> </v>
      </c>
      <c r="K245" s="305"/>
    </row>
    <row r="246" spans="1:11" ht="36.75" customHeight="1">
      <c r="A246" s="367" t="s">
        <v>217</v>
      </c>
      <c r="B246" s="367"/>
      <c r="C246" s="367"/>
      <c r="D246" s="287"/>
      <c r="E246" s="304"/>
      <c r="F246" s="305"/>
      <c r="G246" s="80"/>
      <c r="H246" s="298"/>
      <c r="I246" s="299"/>
      <c r="J246" s="304"/>
      <c r="K246" s="305"/>
    </row>
    <row r="247" spans="2:11" ht="12.75" customHeight="1">
      <c r="B247" s="93" t="s">
        <v>105</v>
      </c>
      <c r="C247" s="93"/>
      <c r="D247" s="87"/>
      <c r="E247" s="304">
        <v>-117714</v>
      </c>
      <c r="F247" s="305"/>
      <c r="G247" s="80"/>
      <c r="H247" s="298"/>
      <c r="I247" s="299"/>
      <c r="J247" s="304">
        <f>IF((E247+H247)=0," ",E247+H247)</f>
        <v>-117714</v>
      </c>
      <c r="K247" s="305"/>
    </row>
    <row r="248" spans="2:11" ht="12.75" customHeight="1">
      <c r="B248" s="93" t="s">
        <v>142</v>
      </c>
      <c r="C248" s="93"/>
      <c r="D248" s="87"/>
      <c r="E248" s="304"/>
      <c r="F248" s="305"/>
      <c r="G248" s="80"/>
      <c r="H248" s="298"/>
      <c r="I248" s="299"/>
      <c r="J248" s="304" t="str">
        <f>IF((E248+H248)=0," ",E248+H248)</f>
        <v> </v>
      </c>
      <c r="K248" s="305"/>
    </row>
    <row r="249" spans="1:11" ht="12.75" customHeight="1">
      <c r="A249" s="7" t="s">
        <v>143</v>
      </c>
      <c r="B249" s="93"/>
      <c r="C249" s="93"/>
      <c r="D249" s="87"/>
      <c r="E249" s="304"/>
      <c r="F249" s="305"/>
      <c r="G249" s="80"/>
      <c r="H249" s="298"/>
      <c r="I249" s="299"/>
      <c r="J249" s="304"/>
      <c r="K249" s="305"/>
    </row>
    <row r="250" spans="2:11" ht="12.75" customHeight="1">
      <c r="B250" s="93" t="s">
        <v>144</v>
      </c>
      <c r="C250" s="93"/>
      <c r="D250" s="87"/>
      <c r="E250" s="304">
        <v>1408200</v>
      </c>
      <c r="F250" s="305"/>
      <c r="G250" s="80"/>
      <c r="H250" s="298"/>
      <c r="I250" s="299"/>
      <c r="J250" s="304">
        <f>IF((E250+H250)=0," ",E250+H250)</f>
        <v>1408200</v>
      </c>
      <c r="K250" s="305"/>
    </row>
    <row r="251" spans="2:11" ht="12.75" customHeight="1">
      <c r="B251" s="93" t="s">
        <v>52</v>
      </c>
      <c r="C251" s="93"/>
      <c r="D251" s="87"/>
      <c r="E251" s="304">
        <v>-947509</v>
      </c>
      <c r="F251" s="305"/>
      <c r="G251" s="80"/>
      <c r="H251" s="298"/>
      <c r="I251" s="299"/>
      <c r="J251" s="304">
        <f>IF((E251+H251)=0," ",E251+H251)</f>
        <v>-947509</v>
      </c>
      <c r="K251" s="305"/>
    </row>
    <row r="252" spans="2:11" ht="12.75" customHeight="1">
      <c r="B252" s="93" t="s">
        <v>145</v>
      </c>
      <c r="C252" s="93"/>
      <c r="D252" s="87"/>
      <c r="E252" s="304">
        <v>-840500</v>
      </c>
      <c r="F252" s="305"/>
      <c r="G252" s="80"/>
      <c r="H252" s="298"/>
      <c r="I252" s="299"/>
      <c r="J252" s="304">
        <f>IF((E252+H252)=0," ",E252+H252)</f>
        <v>-840500</v>
      </c>
      <c r="K252" s="305"/>
    </row>
    <row r="253" spans="2:11" ht="12.75" customHeight="1">
      <c r="B253" s="93" t="s">
        <v>138</v>
      </c>
      <c r="C253" s="13" t="s">
        <v>168</v>
      </c>
      <c r="D253" s="87"/>
      <c r="E253" s="304"/>
      <c r="F253" s="305"/>
      <c r="G253" s="80"/>
      <c r="H253" s="298">
        <f>-H242</f>
        <v>11066</v>
      </c>
      <c r="I253" s="299"/>
      <c r="J253" s="304">
        <f>IF((E253+H253)=0," ",E253+H253)</f>
        <v>11066</v>
      </c>
      <c r="K253" s="305"/>
    </row>
    <row r="254" spans="2:11" ht="12.75" customHeight="1">
      <c r="B254" s="127" t="s">
        <v>138</v>
      </c>
      <c r="C254" s="14"/>
      <c r="D254" s="116"/>
      <c r="E254" s="324"/>
      <c r="F254" s="325"/>
      <c r="G254" s="47"/>
      <c r="H254" s="298"/>
      <c r="I254" s="299"/>
      <c r="J254" s="304" t="str">
        <f>IF((E254+H254)=0," ",E254+H254)</f>
        <v> </v>
      </c>
      <c r="K254" s="305"/>
    </row>
    <row r="255" spans="1:11" ht="24" customHeight="1">
      <c r="A255" s="372" t="s">
        <v>146</v>
      </c>
      <c r="B255" s="372"/>
      <c r="C255" s="372"/>
      <c r="D255" s="373"/>
      <c r="E255" s="374">
        <f>SUM(E229:F254)</f>
        <v>64581</v>
      </c>
      <c r="F255" s="375"/>
      <c r="G255" s="118"/>
      <c r="H255" s="376">
        <f>SUM(H229:I254)</f>
        <v>0</v>
      </c>
      <c r="I255" s="377"/>
      <c r="J255" s="374">
        <f>SUM(J229:K254)</f>
        <v>64581</v>
      </c>
      <c r="K255" s="375"/>
    </row>
    <row r="256" spans="1:11" ht="25.5" customHeight="1">
      <c r="A256" s="370" t="s">
        <v>147</v>
      </c>
      <c r="B256" s="370"/>
      <c r="C256" s="370"/>
      <c r="D256" s="371"/>
      <c r="E256" s="324">
        <f>192289+86161</f>
        <v>278450</v>
      </c>
      <c r="F256" s="325"/>
      <c r="G256" s="147"/>
      <c r="H256" s="378"/>
      <c r="I256" s="379"/>
      <c r="J256" s="304">
        <f>IF((E256+H256)=0," ",E256+H256)</f>
        <v>278450</v>
      </c>
      <c r="K256" s="305"/>
    </row>
    <row r="257" spans="1:11" ht="24" customHeight="1">
      <c r="A257" s="332" t="s">
        <v>148</v>
      </c>
      <c r="B257" s="332"/>
      <c r="C257" s="332"/>
      <c r="D257" s="333"/>
      <c r="E257" s="296">
        <f>SUM(E255:F256)</f>
        <v>343031</v>
      </c>
      <c r="F257" s="297"/>
      <c r="G257" s="146"/>
      <c r="H257" s="368">
        <f>SUM(H255:I256)</f>
        <v>0</v>
      </c>
      <c r="I257" s="369"/>
      <c r="J257" s="296">
        <f>SUM(J255:K256)</f>
        <v>343031</v>
      </c>
      <c r="K257" s="297"/>
    </row>
    <row r="258" spans="1:11" ht="13.5" customHeight="1">
      <c r="A258" s="12" t="s">
        <v>135</v>
      </c>
      <c r="B258" s="12"/>
      <c r="C258" s="12"/>
      <c r="D258" s="12"/>
      <c r="E258" s="308">
        <v>343031</v>
      </c>
      <c r="F258" s="309"/>
      <c r="G258" s="166"/>
      <c r="H258" s="318"/>
      <c r="I258" s="319"/>
      <c r="J258" s="308">
        <v>343031</v>
      </c>
      <c r="K258" s="309"/>
    </row>
    <row r="259" spans="1:11" ht="12" customHeight="1">
      <c r="A259" s="8"/>
      <c r="B259" s="8"/>
      <c r="C259" s="8"/>
      <c r="D259" s="8"/>
      <c r="E259" s="182"/>
      <c r="F259" s="182"/>
      <c r="G259" s="143"/>
      <c r="H259" s="183"/>
      <c r="I259" s="183"/>
      <c r="J259" s="182"/>
      <c r="K259" s="182"/>
    </row>
    <row r="260" spans="1:11" ht="13.5" customHeight="1">
      <c r="A260" s="8" t="s">
        <v>118</v>
      </c>
      <c r="B260" s="8" t="s">
        <v>181</v>
      </c>
      <c r="C260" s="8"/>
      <c r="D260" s="8"/>
      <c r="E260" s="182"/>
      <c r="F260" s="182"/>
      <c r="G260" s="143"/>
      <c r="H260" s="183"/>
      <c r="I260" s="183"/>
      <c r="J260" s="182"/>
      <c r="K260" s="182"/>
    </row>
    <row r="261" spans="1:11" ht="12.75" customHeight="1">
      <c r="A261" s="144" t="s">
        <v>190</v>
      </c>
      <c r="B261" s="270" t="s">
        <v>234</v>
      </c>
      <c r="C261" s="270"/>
      <c r="D261" s="270"/>
      <c r="E261" s="270"/>
      <c r="F261" s="270"/>
      <c r="G261" s="270"/>
      <c r="H261" s="270"/>
      <c r="I261" s="270"/>
      <c r="J261" s="270"/>
      <c r="K261" s="270"/>
    </row>
    <row r="263" spans="1:11" ht="17.25" customHeight="1">
      <c r="A263" s="341" t="s">
        <v>202</v>
      </c>
      <c r="B263" s="342"/>
      <c r="C263" s="342"/>
      <c r="D263" s="342"/>
      <c r="E263" s="342"/>
      <c r="F263" s="342"/>
      <c r="G263" s="342"/>
      <c r="H263" s="342"/>
      <c r="I263" s="342"/>
      <c r="J263" s="342"/>
      <c r="K263" s="343"/>
    </row>
    <row r="264" spans="1:11" s="64" customFormat="1" ht="13.5" customHeight="1">
      <c r="A264" s="279"/>
      <c r="B264" s="277"/>
      <c r="C264" s="277"/>
      <c r="D264" s="278"/>
      <c r="E264" s="280" t="s">
        <v>126</v>
      </c>
      <c r="F264" s="282"/>
      <c r="G264" s="280" t="s">
        <v>172</v>
      </c>
      <c r="H264" s="281"/>
      <c r="I264" s="282"/>
      <c r="J264" s="280" t="s">
        <v>127</v>
      </c>
      <c r="K264" s="282"/>
    </row>
    <row r="265" spans="1:11" s="64" customFormat="1" ht="13.5" customHeight="1">
      <c r="A265" s="274"/>
      <c r="B265" s="275"/>
      <c r="C265" s="275"/>
      <c r="D265" s="276"/>
      <c r="E265" s="283"/>
      <c r="F265" s="285"/>
      <c r="G265" s="283"/>
      <c r="H265" s="284"/>
      <c r="I265" s="285"/>
      <c r="J265" s="283"/>
      <c r="K265" s="285"/>
    </row>
    <row r="266" spans="5:11" ht="11.25" customHeight="1">
      <c r="E266" s="349"/>
      <c r="F266" s="350"/>
      <c r="G266" s="92"/>
      <c r="H266" s="382"/>
      <c r="I266" s="383"/>
      <c r="J266" s="349"/>
      <c r="K266" s="350"/>
    </row>
    <row r="267" spans="1:11" ht="14.25" customHeight="1">
      <c r="A267" s="380" t="s">
        <v>149</v>
      </c>
      <c r="B267" s="380"/>
      <c r="C267" s="380"/>
      <c r="D267" s="381"/>
      <c r="E267" s="359"/>
      <c r="F267" s="360"/>
      <c r="G267" s="149"/>
      <c r="H267" s="328"/>
      <c r="I267" s="329"/>
      <c r="J267" s="359"/>
      <c r="K267" s="360"/>
    </row>
    <row r="268" spans="1:11" ht="12.75">
      <c r="A268" s="112" t="s">
        <v>150</v>
      </c>
      <c r="B268" s="190"/>
      <c r="C268" s="190"/>
      <c r="D268" s="191"/>
      <c r="E268" s="304">
        <v>1438410</v>
      </c>
      <c r="F268" s="305"/>
      <c r="G268" s="80"/>
      <c r="H268" s="298"/>
      <c r="I268" s="299"/>
      <c r="J268" s="304">
        <f>IF((E268+H268)=0," ",E268+H268)</f>
        <v>1438410</v>
      </c>
      <c r="K268" s="305"/>
    </row>
    <row r="269" spans="1:11" ht="12.75">
      <c r="A269" s="112" t="s">
        <v>151</v>
      </c>
      <c r="B269" s="113"/>
      <c r="C269" s="16"/>
      <c r="D269" s="15"/>
      <c r="E269" s="304">
        <v>377272</v>
      </c>
      <c r="F269" s="305"/>
      <c r="G269" s="80"/>
      <c r="H269" s="298"/>
      <c r="I269" s="299"/>
      <c r="J269" s="304">
        <f>IF((E269+H269)=0," ",E269+H269)</f>
        <v>377272</v>
      </c>
      <c r="K269" s="305"/>
    </row>
    <row r="270" spans="1:11" ht="12.75">
      <c r="A270" s="112" t="s">
        <v>152</v>
      </c>
      <c r="B270" s="13"/>
      <c r="C270" s="97"/>
      <c r="D270" s="192"/>
      <c r="E270" s="304">
        <v>1654743</v>
      </c>
      <c r="F270" s="305"/>
      <c r="G270" s="80"/>
      <c r="H270" s="298"/>
      <c r="I270" s="299"/>
      <c r="J270" s="304">
        <f>IF((E270+H270)=0," ",E270+H270)</f>
        <v>1654743</v>
      </c>
      <c r="K270" s="305"/>
    </row>
    <row r="271" spans="1:11" ht="12.75">
      <c r="A271" s="112" t="s">
        <v>7</v>
      </c>
      <c r="B271" s="13"/>
      <c r="C271" s="16"/>
      <c r="D271" s="15"/>
      <c r="E271" s="304"/>
      <c r="F271" s="305"/>
      <c r="G271" s="80"/>
      <c r="H271" s="298"/>
      <c r="I271" s="299"/>
      <c r="J271" s="304"/>
      <c r="K271" s="305"/>
    </row>
    <row r="272" spans="2:11" ht="12.75">
      <c r="B272" s="384" t="s">
        <v>153</v>
      </c>
      <c r="C272" s="384"/>
      <c r="D272" s="385"/>
      <c r="E272" s="304"/>
      <c r="F272" s="305"/>
      <c r="G272" s="80"/>
      <c r="H272" s="298"/>
      <c r="I272" s="299"/>
      <c r="J272" s="304" t="str">
        <f aca="true" t="shared" si="16" ref="J272:J277">IF((E272+H272)=0," ",E272+H272)</f>
        <v> </v>
      </c>
      <c r="K272" s="305"/>
    </row>
    <row r="273" spans="2:11" ht="12.75">
      <c r="B273" s="14"/>
      <c r="C273" s="16" t="s">
        <v>154</v>
      </c>
      <c r="D273" s="15"/>
      <c r="E273" s="304">
        <v>301772</v>
      </c>
      <c r="F273" s="305"/>
      <c r="G273" s="80"/>
      <c r="H273" s="298"/>
      <c r="I273" s="299"/>
      <c r="J273" s="304">
        <f t="shared" si="16"/>
        <v>301772</v>
      </c>
      <c r="K273" s="305"/>
    </row>
    <row r="274" spans="2:11" ht="12.75" customHeight="1">
      <c r="B274" s="100"/>
      <c r="C274" s="101" t="s">
        <v>155</v>
      </c>
      <c r="D274" s="102"/>
      <c r="E274" s="304">
        <v>11327</v>
      </c>
      <c r="F274" s="305"/>
      <c r="G274" s="80"/>
      <c r="H274" s="298"/>
      <c r="I274" s="299"/>
      <c r="J274" s="304">
        <f t="shared" si="16"/>
        <v>11327</v>
      </c>
      <c r="K274" s="305"/>
    </row>
    <row r="275" spans="2:11" ht="12.75" customHeight="1">
      <c r="B275" s="100"/>
      <c r="C275" s="101" t="s">
        <v>156</v>
      </c>
      <c r="D275" s="102"/>
      <c r="E275" s="363">
        <v>50051</v>
      </c>
      <c r="F275" s="364"/>
      <c r="G275" s="80"/>
      <c r="H275" s="298"/>
      <c r="I275" s="299"/>
      <c r="J275" s="304">
        <f t="shared" si="16"/>
        <v>50051</v>
      </c>
      <c r="K275" s="305"/>
    </row>
    <row r="276" spans="2:11" ht="12.75" customHeight="1">
      <c r="B276" s="103"/>
      <c r="C276" s="101" t="s">
        <v>157</v>
      </c>
      <c r="D276" s="102"/>
      <c r="E276" s="304"/>
      <c r="F276" s="305"/>
      <c r="G276" s="80"/>
      <c r="H276" s="298"/>
      <c r="I276" s="299"/>
      <c r="J276" s="304" t="str">
        <f t="shared" si="16"/>
        <v> </v>
      </c>
      <c r="K276" s="305"/>
    </row>
    <row r="277" spans="2:11" ht="12.75">
      <c r="B277" s="101" t="s">
        <v>158</v>
      </c>
      <c r="C277" s="101"/>
      <c r="D277" s="102"/>
      <c r="E277" s="304">
        <v>28261</v>
      </c>
      <c r="F277" s="305"/>
      <c r="G277" s="24"/>
      <c r="H277" s="298"/>
      <c r="I277" s="299"/>
      <c r="J277" s="304">
        <f t="shared" si="16"/>
        <v>28261</v>
      </c>
      <c r="K277" s="305"/>
    </row>
    <row r="278" spans="1:11" ht="12.75">
      <c r="A278" s="104" t="s">
        <v>159</v>
      </c>
      <c r="B278" s="101"/>
      <c r="C278" s="101"/>
      <c r="D278" s="102"/>
      <c r="E278" s="304"/>
      <c r="F278" s="305"/>
      <c r="G278" s="24"/>
      <c r="H278" s="298"/>
      <c r="I278" s="299"/>
      <c r="J278" s="304"/>
      <c r="K278" s="305"/>
    </row>
    <row r="279" spans="2:11" ht="12.75">
      <c r="B279" s="13" t="s">
        <v>160</v>
      </c>
      <c r="C279" s="13"/>
      <c r="D279" s="15"/>
      <c r="E279" s="304"/>
      <c r="F279" s="305"/>
      <c r="G279" s="24"/>
      <c r="H279" s="298"/>
      <c r="I279" s="299"/>
      <c r="J279" s="304" t="str">
        <f aca="true" t="shared" si="17" ref="J279:J284">IF((E279+H279)=0," ",E279+H279)</f>
        <v> </v>
      </c>
      <c r="K279" s="305"/>
    </row>
    <row r="280" spans="2:11" ht="12.75">
      <c r="B280" s="14"/>
      <c r="C280" s="13" t="s">
        <v>33</v>
      </c>
      <c r="D280" s="15"/>
      <c r="E280" s="304"/>
      <c r="F280" s="305"/>
      <c r="G280" s="24"/>
      <c r="H280" s="298"/>
      <c r="I280" s="299"/>
      <c r="J280" s="304" t="str">
        <f t="shared" si="17"/>
        <v> </v>
      </c>
      <c r="K280" s="305"/>
    </row>
    <row r="281" spans="2:11" ht="12.75">
      <c r="B281" s="82"/>
      <c r="C281" s="13" t="s">
        <v>115</v>
      </c>
      <c r="D281" s="15"/>
      <c r="E281" s="304">
        <v>800669</v>
      </c>
      <c r="F281" s="305"/>
      <c r="G281" s="24"/>
      <c r="H281" s="298"/>
      <c r="I281" s="299"/>
      <c r="J281" s="304">
        <f t="shared" si="17"/>
        <v>800669</v>
      </c>
      <c r="K281" s="305"/>
    </row>
    <row r="282" spans="2:11" ht="12.75">
      <c r="B282" s="13" t="s">
        <v>161</v>
      </c>
      <c r="C282" s="13"/>
      <c r="D282" s="15"/>
      <c r="E282" s="304">
        <v>911019</v>
      </c>
      <c r="F282" s="305"/>
      <c r="G282" s="24"/>
      <c r="H282" s="298"/>
      <c r="I282" s="299"/>
      <c r="J282" s="304">
        <f t="shared" si="17"/>
        <v>911019</v>
      </c>
      <c r="K282" s="305"/>
    </row>
    <row r="283" spans="1:11" ht="12.75">
      <c r="A283" s="65" t="s">
        <v>162</v>
      </c>
      <c r="B283" s="13"/>
      <c r="C283" s="13"/>
      <c r="D283" s="15"/>
      <c r="E283" s="304">
        <v>690894</v>
      </c>
      <c r="F283" s="305"/>
      <c r="G283" s="24"/>
      <c r="H283" s="298"/>
      <c r="I283" s="299"/>
      <c r="J283" s="304">
        <f t="shared" si="17"/>
        <v>690894</v>
      </c>
      <c r="K283" s="305"/>
    </row>
    <row r="284" spans="1:11" ht="12.75">
      <c r="A284" s="193" t="s">
        <v>115</v>
      </c>
      <c r="B284" s="14"/>
      <c r="C284" s="14"/>
      <c r="D284" s="105"/>
      <c r="E284" s="304">
        <v>434000</v>
      </c>
      <c r="F284" s="305"/>
      <c r="G284" s="106"/>
      <c r="H284" s="298"/>
      <c r="I284" s="299"/>
      <c r="J284" s="304">
        <f t="shared" si="17"/>
        <v>434000</v>
      </c>
      <c r="K284" s="305"/>
    </row>
    <row r="285" spans="1:11" ht="13.5" customHeight="1">
      <c r="A285" s="386" t="s">
        <v>163</v>
      </c>
      <c r="B285" s="386"/>
      <c r="C285" s="386"/>
      <c r="D285" s="387"/>
      <c r="E285" s="296">
        <f>SUM(E268:F284)</f>
        <v>6698418</v>
      </c>
      <c r="F285" s="297"/>
      <c r="G285" s="81"/>
      <c r="H285" s="368">
        <f>SUM(H268:I284)</f>
        <v>0</v>
      </c>
      <c r="I285" s="369"/>
      <c r="J285" s="296">
        <f>SUM(J268:K284)</f>
        <v>6698418</v>
      </c>
      <c r="K285" s="297"/>
    </row>
    <row r="286" spans="1:11" ht="13.5" customHeight="1">
      <c r="A286" s="12" t="s">
        <v>164</v>
      </c>
      <c r="B286" s="12"/>
      <c r="C286" s="12"/>
      <c r="D286" s="12"/>
      <c r="E286" s="308">
        <f>SUM(E107:E116)</f>
        <v>6698418</v>
      </c>
      <c r="F286" s="309"/>
      <c r="G286" s="166"/>
      <c r="H286" s="318"/>
      <c r="I286" s="319"/>
      <c r="J286" s="308">
        <f>SUM(J107:J116)</f>
        <v>6698418</v>
      </c>
      <c r="K286" s="309"/>
    </row>
  </sheetData>
  <sheetProtection/>
  <mergeCells count="298">
    <mergeCell ref="H286:I286"/>
    <mergeCell ref="J286:K286"/>
    <mergeCell ref="E286:F286"/>
    <mergeCell ref="E283:F283"/>
    <mergeCell ref="E284:F284"/>
    <mergeCell ref="H284:I284"/>
    <mergeCell ref="J284:K284"/>
    <mergeCell ref="H283:I283"/>
    <mergeCell ref="J283:K283"/>
    <mergeCell ref="E281:F281"/>
    <mergeCell ref="H281:I281"/>
    <mergeCell ref="J281:K281"/>
    <mergeCell ref="E282:F282"/>
    <mergeCell ref="H282:I282"/>
    <mergeCell ref="J282:K282"/>
    <mergeCell ref="A285:D285"/>
    <mergeCell ref="E285:F285"/>
    <mergeCell ref="H285:I285"/>
    <mergeCell ref="J285:K285"/>
    <mergeCell ref="E279:F279"/>
    <mergeCell ref="H279:I279"/>
    <mergeCell ref="J279:K279"/>
    <mergeCell ref="E280:F280"/>
    <mergeCell ref="H280:I280"/>
    <mergeCell ref="J280:K280"/>
    <mergeCell ref="E277:F277"/>
    <mergeCell ref="H277:I277"/>
    <mergeCell ref="J277:K277"/>
    <mergeCell ref="E278:F278"/>
    <mergeCell ref="H278:I278"/>
    <mergeCell ref="J278:K278"/>
    <mergeCell ref="E275:F275"/>
    <mergeCell ref="H275:I275"/>
    <mergeCell ref="J275:K275"/>
    <mergeCell ref="E276:F276"/>
    <mergeCell ref="H276:I276"/>
    <mergeCell ref="J276:K276"/>
    <mergeCell ref="E274:F274"/>
    <mergeCell ref="H274:I274"/>
    <mergeCell ref="J274:K274"/>
    <mergeCell ref="E273:F273"/>
    <mergeCell ref="H273:I273"/>
    <mergeCell ref="J273:K273"/>
    <mergeCell ref="B272:D272"/>
    <mergeCell ref="E272:F272"/>
    <mergeCell ref="H272:I272"/>
    <mergeCell ref="J272:K272"/>
    <mergeCell ref="H269:I269"/>
    <mergeCell ref="A267:D267"/>
    <mergeCell ref="A263:K263"/>
    <mergeCell ref="J257:K257"/>
    <mergeCell ref="A264:D265"/>
    <mergeCell ref="H266:I266"/>
    <mergeCell ref="E266:F266"/>
    <mergeCell ref="J267:K267"/>
    <mergeCell ref="J264:K265"/>
    <mergeCell ref="J266:K266"/>
    <mergeCell ref="H254:I254"/>
    <mergeCell ref="E254:F254"/>
    <mergeCell ref="J271:K271"/>
    <mergeCell ref="H270:I270"/>
    <mergeCell ref="J270:K270"/>
    <mergeCell ref="J269:K269"/>
    <mergeCell ref="E271:F271"/>
    <mergeCell ref="H271:I271"/>
    <mergeCell ref="E269:F269"/>
    <mergeCell ref="E270:F270"/>
    <mergeCell ref="A255:D255"/>
    <mergeCell ref="H268:I268"/>
    <mergeCell ref="J268:K268"/>
    <mergeCell ref="E268:F268"/>
    <mergeCell ref="E267:F267"/>
    <mergeCell ref="H267:I267"/>
    <mergeCell ref="E255:F255"/>
    <mergeCell ref="H255:I255"/>
    <mergeCell ref="J255:K255"/>
    <mergeCell ref="H256:I256"/>
    <mergeCell ref="E257:F257"/>
    <mergeCell ref="H257:I257"/>
    <mergeCell ref="A256:D256"/>
    <mergeCell ref="E256:F256"/>
    <mergeCell ref="A257:D257"/>
    <mergeCell ref="E264:F265"/>
    <mergeCell ref="G264:I265"/>
    <mergeCell ref="E258:F258"/>
    <mergeCell ref="H258:I258"/>
    <mergeCell ref="B261:K261"/>
    <mergeCell ref="J258:K258"/>
    <mergeCell ref="J250:K250"/>
    <mergeCell ref="J251:K251"/>
    <mergeCell ref="J252:K252"/>
    <mergeCell ref="J256:K256"/>
    <mergeCell ref="J254:K254"/>
    <mergeCell ref="J253:K253"/>
    <mergeCell ref="H250:I250"/>
    <mergeCell ref="H253:I253"/>
    <mergeCell ref="E251:F251"/>
    <mergeCell ref="E250:F250"/>
    <mergeCell ref="E253:F253"/>
    <mergeCell ref="E252:F252"/>
    <mergeCell ref="H251:I251"/>
    <mergeCell ref="H252:I252"/>
    <mergeCell ref="E244:F244"/>
    <mergeCell ref="J244:K244"/>
    <mergeCell ref="J249:K249"/>
    <mergeCell ref="H248:I248"/>
    <mergeCell ref="E247:F247"/>
    <mergeCell ref="J247:K247"/>
    <mergeCell ref="E248:F248"/>
    <mergeCell ref="J248:K248"/>
    <mergeCell ref="H249:I249"/>
    <mergeCell ref="E249:F249"/>
    <mergeCell ref="H242:I242"/>
    <mergeCell ref="A246:D246"/>
    <mergeCell ref="E246:F246"/>
    <mergeCell ref="J246:K246"/>
    <mergeCell ref="E242:F242"/>
    <mergeCell ref="J242:K242"/>
    <mergeCell ref="E243:F243"/>
    <mergeCell ref="J243:K243"/>
    <mergeCell ref="E245:F245"/>
    <mergeCell ref="J245:K245"/>
    <mergeCell ref="B234:D234"/>
    <mergeCell ref="E234:F234"/>
    <mergeCell ref="H234:I234"/>
    <mergeCell ref="J234:K234"/>
    <mergeCell ref="H240:I240"/>
    <mergeCell ref="E239:F239"/>
    <mergeCell ref="E241:F241"/>
    <mergeCell ref="J241:K241"/>
    <mergeCell ref="H241:I241"/>
    <mergeCell ref="H239:I239"/>
    <mergeCell ref="E240:F240"/>
    <mergeCell ref="J240:K240"/>
    <mergeCell ref="E232:F232"/>
    <mergeCell ref="H232:I232"/>
    <mergeCell ref="J232:K232"/>
    <mergeCell ref="E233:F233"/>
    <mergeCell ref="J233:K233"/>
    <mergeCell ref="H233:I233"/>
    <mergeCell ref="E238:F238"/>
    <mergeCell ref="J238:K238"/>
    <mergeCell ref="J239:K239"/>
    <mergeCell ref="J235:K235"/>
    <mergeCell ref="E235:F235"/>
    <mergeCell ref="H235:I235"/>
    <mergeCell ref="H238:I238"/>
    <mergeCell ref="J236:K236"/>
    <mergeCell ref="E237:F237"/>
    <mergeCell ref="H212:I212"/>
    <mergeCell ref="H213:I213"/>
    <mergeCell ref="H214:I214"/>
    <mergeCell ref="J237:K237"/>
    <mergeCell ref="H216:I216"/>
    <mergeCell ref="J224:K224"/>
    <mergeCell ref="H229:I229"/>
    <mergeCell ref="H228:I228"/>
    <mergeCell ref="H224:I224"/>
    <mergeCell ref="J231:K231"/>
    <mergeCell ref="E215:F215"/>
    <mergeCell ref="J220:K220"/>
    <mergeCell ref="J223:K223"/>
    <mergeCell ref="J218:K218"/>
    <mergeCell ref="E217:F217"/>
    <mergeCell ref="J222:K222"/>
    <mergeCell ref="J217:K217"/>
    <mergeCell ref="J216:K216"/>
    <mergeCell ref="H217:I217"/>
    <mergeCell ref="E218:F218"/>
    <mergeCell ref="J209:K209"/>
    <mergeCell ref="H215:I215"/>
    <mergeCell ref="H211:I211"/>
    <mergeCell ref="E213:F213"/>
    <mergeCell ref="J213:K213"/>
    <mergeCell ref="E212:F212"/>
    <mergeCell ref="J212:K212"/>
    <mergeCell ref="J215:K215"/>
    <mergeCell ref="J214:K214"/>
    <mergeCell ref="E214:F214"/>
    <mergeCell ref="J206:K207"/>
    <mergeCell ref="J211:K211"/>
    <mergeCell ref="B211:D211"/>
    <mergeCell ref="E210:F210"/>
    <mergeCell ref="H208:I208"/>
    <mergeCell ref="H209:I209"/>
    <mergeCell ref="E209:F209"/>
    <mergeCell ref="A209:D209"/>
    <mergeCell ref="E208:F208"/>
    <mergeCell ref="E211:F211"/>
    <mergeCell ref="A158:D158"/>
    <mergeCell ref="A155:D156"/>
    <mergeCell ref="J210:K210"/>
    <mergeCell ref="J155:K156"/>
    <mergeCell ref="G155:I156"/>
    <mergeCell ref="H210:I210"/>
    <mergeCell ref="B175:D175"/>
    <mergeCell ref="A206:D207"/>
    <mergeCell ref="A205:K205"/>
    <mergeCell ref="B173:D173"/>
    <mergeCell ref="C148:D148"/>
    <mergeCell ref="J208:K208"/>
    <mergeCell ref="B161:D161"/>
    <mergeCell ref="B171:D171"/>
    <mergeCell ref="C149:D149"/>
    <mergeCell ref="A152:D152"/>
    <mergeCell ref="A154:K154"/>
    <mergeCell ref="G206:I207"/>
    <mergeCell ref="E206:F207"/>
    <mergeCell ref="E155:F156"/>
    <mergeCell ref="A1:K1"/>
    <mergeCell ref="E2:F3"/>
    <mergeCell ref="G2:I3"/>
    <mergeCell ref="J2:K3"/>
    <mergeCell ref="A2:D3"/>
    <mergeCell ref="B193:F193"/>
    <mergeCell ref="B195:F195"/>
    <mergeCell ref="C180:D180"/>
    <mergeCell ref="A182:D182"/>
    <mergeCell ref="A181:D181"/>
    <mergeCell ref="A35:K35"/>
    <mergeCell ref="C143:D143"/>
    <mergeCell ref="A80:D80"/>
    <mergeCell ref="A79:D79"/>
    <mergeCell ref="A82:K82"/>
    <mergeCell ref="E123:F124"/>
    <mergeCell ref="G123:I124"/>
    <mergeCell ref="A122:K122"/>
    <mergeCell ref="C105:D105"/>
    <mergeCell ref="B47:D47"/>
    <mergeCell ref="A227:D227"/>
    <mergeCell ref="A224:D224"/>
    <mergeCell ref="A223:D223"/>
    <mergeCell ref="B217:D217"/>
    <mergeCell ref="B218:D218"/>
    <mergeCell ref="B221:D221"/>
    <mergeCell ref="B219:D219"/>
    <mergeCell ref="J221:K221"/>
    <mergeCell ref="J219:K219"/>
    <mergeCell ref="E219:F219"/>
    <mergeCell ref="H218:I218"/>
    <mergeCell ref="H219:I219"/>
    <mergeCell ref="E220:F220"/>
    <mergeCell ref="H221:I221"/>
    <mergeCell ref="J229:K229"/>
    <mergeCell ref="H225:I225"/>
    <mergeCell ref="J230:K230"/>
    <mergeCell ref="E230:F230"/>
    <mergeCell ref="E229:F229"/>
    <mergeCell ref="E228:F228"/>
    <mergeCell ref="E227:F227"/>
    <mergeCell ref="J228:K228"/>
    <mergeCell ref="J225:K225"/>
    <mergeCell ref="J227:K227"/>
    <mergeCell ref="H227:I227"/>
    <mergeCell ref="E216:F216"/>
    <mergeCell ref="H246:I246"/>
    <mergeCell ref="H247:I247"/>
    <mergeCell ref="H243:I243"/>
    <mergeCell ref="H237:I237"/>
    <mergeCell ref="H244:I244"/>
    <mergeCell ref="H245:I245"/>
    <mergeCell ref="H231:I231"/>
    <mergeCell ref="H230:I230"/>
    <mergeCell ref="E224:F224"/>
    <mergeCell ref="H236:I236"/>
    <mergeCell ref="H222:I222"/>
    <mergeCell ref="H220:I220"/>
    <mergeCell ref="E231:F231"/>
    <mergeCell ref="E222:F222"/>
    <mergeCell ref="E236:F236"/>
    <mergeCell ref="E225:F225"/>
    <mergeCell ref="E221:F221"/>
    <mergeCell ref="H223:I223"/>
    <mergeCell ref="E223:F223"/>
    <mergeCell ref="B52:D52"/>
    <mergeCell ref="A36:D37"/>
    <mergeCell ref="B142:D142"/>
    <mergeCell ref="A126:D126"/>
    <mergeCell ref="C176:D176"/>
    <mergeCell ref="A151:D151"/>
    <mergeCell ref="A187:I188"/>
    <mergeCell ref="B177:D177"/>
    <mergeCell ref="B145:D145"/>
    <mergeCell ref="A123:D124"/>
    <mergeCell ref="B138:D138"/>
    <mergeCell ref="A83:D84"/>
    <mergeCell ref="J36:K37"/>
    <mergeCell ref="J123:K124"/>
    <mergeCell ref="E36:F37"/>
    <mergeCell ref="A117:D117"/>
    <mergeCell ref="G83:I84"/>
    <mergeCell ref="B120:K120"/>
    <mergeCell ref="C70:D70"/>
    <mergeCell ref="G36:I37"/>
    <mergeCell ref="B57:D57"/>
    <mergeCell ref="C44:D44"/>
    <mergeCell ref="J83:K84"/>
    <mergeCell ref="E83:F84"/>
  </mergeCells>
  <printOptions/>
  <pageMargins left="0.1968503937007874" right="0" top="0.5905511811023623" bottom="0.4724409448818898" header="0.5118110236220472" footer="0.31496062992125984"/>
  <pageSetup horizontalDpi="300" verticalDpi="300" orientation="portrait" paperSize="9" scale="90" r:id="rId1"/>
  <headerFooter alignWithMargins="0">
    <oddFooter>&amp;LRF 2009 - Chiffrier - MRC&amp;C2010-03-19&amp;R&amp;P</oddFooter>
  </headerFooter>
  <rowBreaks count="6" manualBreakCount="6">
    <brk id="34" max="255" man="1"/>
    <brk id="81" max="255" man="1"/>
    <brk id="121" max="255" man="1"/>
    <brk id="153" max="255" man="1"/>
    <brk id="204" max="255" man="1"/>
    <brk id="262" max="255" man="1"/>
  </rowBreaks>
</worksheet>
</file>

<file path=xl/worksheets/sheet3.xml><?xml version="1.0" encoding="utf-8"?>
<worksheet xmlns="http://schemas.openxmlformats.org/spreadsheetml/2006/main" xmlns:r="http://schemas.openxmlformats.org/officeDocument/2006/relationships">
  <dimension ref="A1:K109"/>
  <sheetViews>
    <sheetView tabSelected="1" zoomScalePageLayoutView="0" workbookViewId="0" topLeftCell="A44">
      <selection activeCell="A51" sqref="A51:IV51"/>
    </sheetView>
  </sheetViews>
  <sheetFormatPr defaultColWidth="11.421875" defaultRowHeight="12.75"/>
  <cols>
    <col min="1" max="1" width="2.7109375" style="6" customWidth="1"/>
    <col min="2" max="3" width="2.28125" style="6" customWidth="1"/>
    <col min="4" max="4" width="36.421875" style="6" customWidth="1"/>
    <col min="5" max="6" width="10.7109375" style="9" customWidth="1"/>
    <col min="7" max="7" width="3.57421875" style="76" customWidth="1"/>
    <col min="8" max="8" width="10.57421875" style="9" customWidth="1"/>
    <col min="9" max="11" width="10.7109375" style="9" customWidth="1"/>
  </cols>
  <sheetData>
    <row r="1" spans="1:11" ht="16.5" customHeight="1">
      <c r="A1" s="396" t="s">
        <v>265</v>
      </c>
      <c r="B1" s="397"/>
      <c r="C1" s="397"/>
      <c r="D1" s="397"/>
      <c r="E1" s="397"/>
      <c r="F1" s="397"/>
      <c r="G1" s="397"/>
      <c r="H1" s="397"/>
      <c r="I1" s="397"/>
      <c r="J1" s="397"/>
      <c r="K1" s="398"/>
    </row>
    <row r="2" spans="1:11" ht="15" customHeight="1">
      <c r="A2" s="399" t="s">
        <v>266</v>
      </c>
      <c r="B2" s="400"/>
      <c r="C2" s="400"/>
      <c r="D2" s="400"/>
      <c r="E2" s="400"/>
      <c r="F2" s="400"/>
      <c r="G2" s="400"/>
      <c r="H2" s="400"/>
      <c r="I2" s="400"/>
      <c r="J2" s="400"/>
      <c r="K2" s="401"/>
    </row>
    <row r="3" spans="1:11" s="64" customFormat="1" ht="13.5" customHeight="1">
      <c r="A3" s="279" t="s">
        <v>171</v>
      </c>
      <c r="B3" s="277"/>
      <c r="C3" s="277"/>
      <c r="D3" s="278"/>
      <c r="E3" s="280" t="s">
        <v>284</v>
      </c>
      <c r="F3" s="282"/>
      <c r="G3" s="392" t="s">
        <v>276</v>
      </c>
      <c r="H3" s="393"/>
      <c r="I3" s="394"/>
      <c r="J3" s="280" t="s">
        <v>285</v>
      </c>
      <c r="K3" s="282"/>
    </row>
    <row r="4" spans="1:11" s="64" customFormat="1" ht="22.5" customHeight="1">
      <c r="A4" s="274"/>
      <c r="B4" s="275"/>
      <c r="C4" s="275"/>
      <c r="D4" s="276"/>
      <c r="E4" s="283"/>
      <c r="F4" s="285"/>
      <c r="G4" s="283"/>
      <c r="H4" s="284"/>
      <c r="I4" s="285"/>
      <c r="J4" s="283"/>
      <c r="K4" s="285"/>
    </row>
    <row r="5" spans="5:11" ht="12.75">
      <c r="E5" s="20" t="s">
        <v>26</v>
      </c>
      <c r="F5" s="21" t="s">
        <v>27</v>
      </c>
      <c r="G5" s="30" t="s">
        <v>5</v>
      </c>
      <c r="H5" s="31" t="s">
        <v>26</v>
      </c>
      <c r="I5" s="21" t="s">
        <v>27</v>
      </c>
      <c r="J5" s="20" t="s">
        <v>26</v>
      </c>
      <c r="K5" s="21" t="s">
        <v>27</v>
      </c>
    </row>
    <row r="6" spans="1:11" ht="15">
      <c r="A6" s="60" t="s">
        <v>4</v>
      </c>
      <c r="B6" s="60"/>
      <c r="E6" s="22"/>
      <c r="F6" s="23"/>
      <c r="G6" s="220"/>
      <c r="H6" s="32"/>
      <c r="I6" s="23"/>
      <c r="J6" s="22"/>
      <c r="K6" s="23"/>
    </row>
    <row r="7" spans="1:11" ht="12.75">
      <c r="A7" s="61" t="s">
        <v>1</v>
      </c>
      <c r="B7" s="61"/>
      <c r="E7" s="22"/>
      <c r="F7" s="23"/>
      <c r="G7" s="220"/>
      <c r="H7" s="32"/>
      <c r="I7" s="23"/>
      <c r="J7" s="22"/>
      <c r="K7" s="23"/>
    </row>
    <row r="8" spans="3:11" ht="12.75">
      <c r="C8" s="13" t="s">
        <v>60</v>
      </c>
      <c r="D8" s="13"/>
      <c r="E8" s="24">
        <v>279643</v>
      </c>
      <c r="F8" s="25"/>
      <c r="G8" s="221"/>
      <c r="H8" s="33"/>
      <c r="I8" s="25"/>
      <c r="J8" s="24">
        <f aca="true" t="shared" si="0" ref="J8:J15">IF((E8-F8+H8-I8)&lt;=0," ",(E8-F8+H8-I8))</f>
        <v>279643</v>
      </c>
      <c r="K8" s="25" t="str">
        <f aca="true" t="shared" si="1" ref="K8:K14">IF((-E8+F8-H8+I8)&lt;=0," ",(-E8+F8-H8+I8))</f>
        <v> </v>
      </c>
    </row>
    <row r="9" spans="3:11" ht="12.75">
      <c r="C9" s="13" t="s">
        <v>61</v>
      </c>
      <c r="D9" s="13"/>
      <c r="E9" s="24">
        <v>618380</v>
      </c>
      <c r="F9" s="25"/>
      <c r="G9" s="221"/>
      <c r="H9" s="33"/>
      <c r="I9" s="25"/>
      <c r="J9" s="24">
        <f t="shared" si="0"/>
        <v>618380</v>
      </c>
      <c r="K9" s="25" t="str">
        <f t="shared" si="1"/>
        <v> </v>
      </c>
    </row>
    <row r="10" spans="3:11" ht="12.75">
      <c r="C10" s="14" t="s">
        <v>9</v>
      </c>
      <c r="D10" s="14"/>
      <c r="E10" s="24">
        <v>73806</v>
      </c>
      <c r="F10" s="27"/>
      <c r="G10" s="222"/>
      <c r="H10" s="34"/>
      <c r="I10" s="27"/>
      <c r="J10" s="24">
        <f t="shared" si="0"/>
        <v>73806</v>
      </c>
      <c r="K10" s="25" t="str">
        <f t="shared" si="1"/>
        <v> </v>
      </c>
    </row>
    <row r="11" spans="3:11" ht="12.75">
      <c r="C11" s="14" t="s">
        <v>13</v>
      </c>
      <c r="D11" s="14"/>
      <c r="E11" s="26">
        <v>428575</v>
      </c>
      <c r="F11" s="27"/>
      <c r="G11" s="222"/>
      <c r="H11" s="34"/>
      <c r="I11" s="27"/>
      <c r="J11" s="24">
        <f t="shared" si="0"/>
        <v>428575</v>
      </c>
      <c r="K11" s="25" t="str">
        <f t="shared" si="1"/>
        <v> </v>
      </c>
    </row>
    <row r="12" spans="3:11" ht="12.75">
      <c r="C12" s="45" t="s">
        <v>67</v>
      </c>
      <c r="D12" s="46"/>
      <c r="E12" s="47"/>
      <c r="F12" s="48"/>
      <c r="G12" s="223"/>
      <c r="H12" s="49"/>
      <c r="I12" s="48"/>
      <c r="J12" s="24" t="str">
        <f t="shared" si="0"/>
        <v> </v>
      </c>
      <c r="K12" s="25" t="str">
        <f t="shared" si="1"/>
        <v> </v>
      </c>
    </row>
    <row r="13" spans="3:11" ht="12.75">
      <c r="C13" s="45" t="s">
        <v>68</v>
      </c>
      <c r="D13" s="46"/>
      <c r="E13" s="24"/>
      <c r="F13" s="201"/>
      <c r="G13" s="223"/>
      <c r="H13" s="49"/>
      <c r="I13" s="48"/>
      <c r="J13" s="24" t="str">
        <f t="shared" si="0"/>
        <v> </v>
      </c>
      <c r="K13" s="25" t="str">
        <f t="shared" si="1"/>
        <v> </v>
      </c>
    </row>
    <row r="14" spans="3:11" ht="12.75">
      <c r="C14" s="50" t="s">
        <v>69</v>
      </c>
      <c r="D14" s="46"/>
      <c r="E14" s="24"/>
      <c r="F14" s="201"/>
      <c r="G14" s="223"/>
      <c r="H14" s="49"/>
      <c r="I14" s="48"/>
      <c r="J14" s="24" t="str">
        <f t="shared" si="0"/>
        <v> </v>
      </c>
      <c r="K14" s="25" t="str">
        <f t="shared" si="1"/>
        <v> </v>
      </c>
    </row>
    <row r="15" spans="3:11" ht="12.75">
      <c r="C15" s="13" t="s">
        <v>11</v>
      </c>
      <c r="D15" s="13"/>
      <c r="E15" s="24"/>
      <c r="F15" s="25"/>
      <c r="G15" s="224"/>
      <c r="H15" s="33"/>
      <c r="I15" s="25"/>
      <c r="J15" s="24" t="str">
        <f t="shared" si="0"/>
        <v> </v>
      </c>
      <c r="K15" s="25" t="str">
        <f>IF((-E31+F15-H15+I15)&lt;=0," ",(-E31+F15-H15+I15))</f>
        <v> </v>
      </c>
    </row>
    <row r="16" spans="1:11" ht="12.75">
      <c r="A16" s="61" t="s">
        <v>3</v>
      </c>
      <c r="B16" s="61"/>
      <c r="C16" s="13"/>
      <c r="D16" s="13"/>
      <c r="E16" s="24"/>
      <c r="F16" s="25"/>
      <c r="G16" s="221"/>
      <c r="H16" s="33"/>
      <c r="I16" s="25"/>
      <c r="J16" s="24"/>
      <c r="K16" s="25"/>
    </row>
    <row r="17" spans="1:11" ht="12.75">
      <c r="A17" s="7"/>
      <c r="B17" s="7"/>
      <c r="C17" s="13" t="s">
        <v>70</v>
      </c>
      <c r="D17" s="13"/>
      <c r="E17" s="24"/>
      <c r="F17" s="25"/>
      <c r="G17" s="221"/>
      <c r="H17" s="33"/>
      <c r="I17" s="25"/>
      <c r="J17" s="24" t="str">
        <f aca="true" t="shared" si="2" ref="J17:J24">IF((E17-F17+H17-I17)&lt;=0," ",(E17-F17+H17-I17))</f>
        <v> </v>
      </c>
      <c r="K17" s="25" t="str">
        <f aca="true" t="shared" si="3" ref="K17:K24">IF((-E17+F17-H17+I17)&lt;=0," ",(-E17+F17-H17+I17))</f>
        <v> </v>
      </c>
    </row>
    <row r="18" spans="3:11" ht="12.75">
      <c r="C18" s="13" t="s">
        <v>65</v>
      </c>
      <c r="D18" s="13"/>
      <c r="E18" s="24"/>
      <c r="F18" s="25"/>
      <c r="G18" s="221"/>
      <c r="H18" s="33"/>
      <c r="I18" s="25"/>
      <c r="J18" s="24" t="str">
        <f t="shared" si="2"/>
        <v> </v>
      </c>
      <c r="K18" s="25" t="str">
        <f t="shared" si="3"/>
        <v> </v>
      </c>
    </row>
    <row r="19" spans="3:11" ht="12.75">
      <c r="C19" s="13" t="s">
        <v>74</v>
      </c>
      <c r="D19" s="13"/>
      <c r="E19" s="24"/>
      <c r="F19" s="25">
        <v>53691</v>
      </c>
      <c r="G19" s="221"/>
      <c r="H19" s="33"/>
      <c r="I19" s="25"/>
      <c r="J19" s="24" t="str">
        <f t="shared" si="2"/>
        <v> </v>
      </c>
      <c r="K19" s="25">
        <f t="shared" si="3"/>
        <v>53691</v>
      </c>
    </row>
    <row r="20" spans="3:11" ht="12.75">
      <c r="C20" s="13" t="s">
        <v>29</v>
      </c>
      <c r="D20" s="13"/>
      <c r="E20" s="24"/>
      <c r="F20" s="67">
        <v>92311</v>
      </c>
      <c r="G20" s="221"/>
      <c r="H20" s="33"/>
      <c r="I20" s="25"/>
      <c r="J20" s="24" t="str">
        <f t="shared" si="2"/>
        <v> </v>
      </c>
      <c r="K20" s="25">
        <f t="shared" si="3"/>
        <v>92311</v>
      </c>
    </row>
    <row r="21" spans="3:11" ht="12.75">
      <c r="C21" s="13" t="s">
        <v>48</v>
      </c>
      <c r="D21" s="13"/>
      <c r="E21" s="24"/>
      <c r="F21" s="25"/>
      <c r="G21" s="221"/>
      <c r="H21" s="33"/>
      <c r="I21" s="25"/>
      <c r="J21" s="24" t="str">
        <f t="shared" si="2"/>
        <v> </v>
      </c>
      <c r="K21" s="25" t="str">
        <f t="shared" si="3"/>
        <v> </v>
      </c>
    </row>
    <row r="22" spans="3:11" ht="12.75">
      <c r="C22" s="14"/>
      <c r="D22" s="13" t="s">
        <v>48</v>
      </c>
      <c r="E22" s="24"/>
      <c r="F22" s="25">
        <v>422213</v>
      </c>
      <c r="G22" s="221">
        <v>1</v>
      </c>
      <c r="H22" s="33"/>
      <c r="I22" s="25">
        <f>I104</f>
        <v>80799</v>
      </c>
      <c r="J22" s="24" t="str">
        <f t="shared" si="2"/>
        <v> </v>
      </c>
      <c r="K22" s="25">
        <f t="shared" si="3"/>
        <v>503012</v>
      </c>
    </row>
    <row r="23" spans="3:11" ht="12.75">
      <c r="C23" s="82"/>
      <c r="D23" s="13" t="s">
        <v>107</v>
      </c>
      <c r="E23" s="24"/>
      <c r="F23" s="25"/>
      <c r="G23" s="221"/>
      <c r="H23" s="33"/>
      <c r="I23" s="25"/>
      <c r="J23" s="24" t="str">
        <f t="shared" si="2"/>
        <v> </v>
      </c>
      <c r="K23" s="25" t="str">
        <f t="shared" si="3"/>
        <v> </v>
      </c>
    </row>
    <row r="24" spans="3:11" ht="12.75">
      <c r="C24" s="13" t="s">
        <v>12</v>
      </c>
      <c r="D24" s="13"/>
      <c r="E24" s="24"/>
      <c r="F24" s="25"/>
      <c r="G24" s="221"/>
      <c r="H24" s="33"/>
      <c r="I24" s="25"/>
      <c r="J24" s="24" t="str">
        <f t="shared" si="2"/>
        <v> </v>
      </c>
      <c r="K24" s="25" t="str">
        <f t="shared" si="3"/>
        <v> </v>
      </c>
    </row>
    <row r="25" spans="1:11" ht="12.75">
      <c r="A25" s="61" t="s">
        <v>2</v>
      </c>
      <c r="B25" s="61"/>
      <c r="C25" s="13"/>
      <c r="D25" s="13"/>
      <c r="E25" s="24"/>
      <c r="F25" s="25"/>
      <c r="G25" s="221"/>
      <c r="H25" s="33"/>
      <c r="I25" s="25"/>
      <c r="J25" s="24"/>
      <c r="K25" s="25"/>
    </row>
    <row r="26" spans="3:11" ht="12.75">
      <c r="C26" s="13" t="s">
        <v>75</v>
      </c>
      <c r="D26" s="13"/>
      <c r="E26" s="24"/>
      <c r="F26" s="25"/>
      <c r="G26" s="221"/>
      <c r="H26" s="33"/>
      <c r="I26" s="25"/>
      <c r="J26" s="24" t="str">
        <f aca="true" t="shared" si="4" ref="J26:J31">IF((E26-F26+H26-I26)&lt;=0," ",(E26-F26+H26-I26))</f>
        <v> </v>
      </c>
      <c r="K26" s="25" t="str">
        <f aca="true" t="shared" si="5" ref="K26:K31">IF((-E26+F26-H26+I26)&lt;=0," ",(-E26+F26-H26+I26))</f>
        <v> </v>
      </c>
    </row>
    <row r="27" spans="3:11" ht="12.75">
      <c r="C27" s="14"/>
      <c r="D27" s="13" t="s">
        <v>76</v>
      </c>
      <c r="E27" s="24">
        <v>183685</v>
      </c>
      <c r="F27" s="25"/>
      <c r="G27" s="221"/>
      <c r="H27" s="33"/>
      <c r="I27" s="25"/>
      <c r="J27" s="24">
        <f t="shared" si="4"/>
        <v>183685</v>
      </c>
      <c r="K27" s="25" t="str">
        <f t="shared" si="5"/>
        <v> </v>
      </c>
    </row>
    <row r="28" spans="3:11" ht="12.75">
      <c r="C28" s="82"/>
      <c r="D28" s="13" t="s">
        <v>77</v>
      </c>
      <c r="E28" s="24"/>
      <c r="F28" s="67">
        <v>156255</v>
      </c>
      <c r="G28" s="221"/>
      <c r="H28" s="33"/>
      <c r="I28" s="25"/>
      <c r="J28" s="24" t="str">
        <f t="shared" si="4"/>
        <v> </v>
      </c>
      <c r="K28" s="25">
        <f t="shared" si="5"/>
        <v>156255</v>
      </c>
    </row>
    <row r="29" spans="3:11" ht="12.75">
      <c r="C29" s="13" t="s">
        <v>0</v>
      </c>
      <c r="D29" s="13"/>
      <c r="E29" s="24"/>
      <c r="F29" s="25"/>
      <c r="G29" s="224"/>
      <c r="H29" s="33"/>
      <c r="I29" s="25"/>
      <c r="J29" s="24" t="str">
        <f t="shared" si="4"/>
        <v> </v>
      </c>
      <c r="K29" s="25" t="str">
        <f t="shared" si="5"/>
        <v> </v>
      </c>
    </row>
    <row r="30" spans="3:11" ht="12.75">
      <c r="C30" s="13" t="s">
        <v>45</v>
      </c>
      <c r="D30" s="13"/>
      <c r="E30" s="24"/>
      <c r="F30" s="25"/>
      <c r="G30" s="221"/>
      <c r="H30" s="33"/>
      <c r="I30" s="25"/>
      <c r="J30" s="24" t="str">
        <f t="shared" si="4"/>
        <v> </v>
      </c>
      <c r="K30" s="25" t="str">
        <f t="shared" si="5"/>
        <v> </v>
      </c>
    </row>
    <row r="31" spans="3:11" ht="12.75">
      <c r="C31" s="13" t="s">
        <v>24</v>
      </c>
      <c r="D31" s="13"/>
      <c r="E31" s="24">
        <v>1709</v>
      </c>
      <c r="F31" s="25"/>
      <c r="G31" s="221"/>
      <c r="H31" s="33"/>
      <c r="I31" s="25"/>
      <c r="J31" s="24">
        <f t="shared" si="4"/>
        <v>1709</v>
      </c>
      <c r="K31" s="25" t="str">
        <f t="shared" si="5"/>
        <v> </v>
      </c>
    </row>
    <row r="32" spans="1:11" ht="13.5" customHeight="1">
      <c r="A32" s="388" t="s">
        <v>255</v>
      </c>
      <c r="B32" s="388"/>
      <c r="C32" s="388"/>
      <c r="D32" s="388"/>
      <c r="E32" s="43" t="str">
        <f>IF(IF(SUM(F3:F31)&gt;SUM(E3:E31),SUM(F3:F31)-SUM(E3:E31),0)&lt;=0," ",IF(SUM(F3:F31)&gt;SUM(E3:E31),SUM(F3:F31)-SUM(E3:E31),0))</f>
        <v> </v>
      </c>
      <c r="F32" s="44">
        <f>IF(IF(SUM(E3:E31)&gt;SUM(F3:F31),SUM(E3:E31)-SUM(F3:F31),0)&lt;=0," ",IF(SUM(E3:E31)&gt;SUM(F3:F31),SUM(E3:E31)-SUM(F3:F31),0))</f>
        <v>861328</v>
      </c>
      <c r="G32" s="231"/>
      <c r="H32" s="120">
        <f>IF(SUM(H3:H31)&gt;=SUM(I3:I31),0,SUM(I3:I31)-SUM(H3:H31))</f>
        <v>80799</v>
      </c>
      <c r="I32" s="120">
        <f>IF(SUM(I3:I31)&gt;=SUM(H3:H31),0,SUM(H3:H31)-SUM(I3:I31))</f>
        <v>0</v>
      </c>
      <c r="J32" s="43" t="str">
        <f>IF(IF(SUM(K3:K31)&gt;SUM(J3:J31),SUM(K3:K31)-SUM(J3:J31),0)&lt;=0," ",IF(SUM(K3:K31)&gt;SUM(J3:J31),SUM(K3:K31)-SUM(J3:J31),0))</f>
        <v> </v>
      </c>
      <c r="K32" s="44">
        <f>IF(IF(SUM(J3:J31)&gt;SUM(K3:K31),SUM(J3:J31)-SUM(K3:K31),0)&lt;=0," ",IF(SUM(J3:J31)&gt;SUM(K3:K31),SUM(J3:J31)-SUM(K3:K31),0))</f>
        <v>780529</v>
      </c>
    </row>
    <row r="33" spans="1:11" ht="24" customHeight="1">
      <c r="A33" s="344" t="s">
        <v>180</v>
      </c>
      <c r="B33" s="344"/>
      <c r="C33" s="344"/>
      <c r="D33" s="345"/>
      <c r="E33" s="178">
        <f>SUM(E8:E32)</f>
        <v>1585798</v>
      </c>
      <c r="F33" s="179">
        <f>SUM(F8:F32)</f>
        <v>1585798</v>
      </c>
      <c r="G33" s="225"/>
      <c r="H33" s="181">
        <f>SUM(H8:H32)</f>
        <v>80799</v>
      </c>
      <c r="I33" s="179">
        <f>SUM(I8:I32)</f>
        <v>80799</v>
      </c>
      <c r="J33" s="178">
        <f>SUM(J8:J32)</f>
        <v>1585798</v>
      </c>
      <c r="K33" s="179">
        <f>SUM(K8:K32)</f>
        <v>1585798</v>
      </c>
    </row>
    <row r="34" spans="1:11" s="3" customFormat="1" ht="12.75">
      <c r="A34" s="8"/>
      <c r="B34" s="8"/>
      <c r="C34" s="8"/>
      <c r="D34" s="8"/>
      <c r="E34" s="10"/>
      <c r="F34" s="10"/>
      <c r="G34" s="214"/>
      <c r="H34" s="10"/>
      <c r="I34" s="10"/>
      <c r="J34" s="10"/>
      <c r="K34" s="10"/>
    </row>
    <row r="35" spans="1:11" s="3" customFormat="1" ht="12.75">
      <c r="A35" s="8"/>
      <c r="B35" s="8"/>
      <c r="C35" s="8"/>
      <c r="D35" s="8"/>
      <c r="E35" s="10"/>
      <c r="F35" s="10"/>
      <c r="G35" s="214"/>
      <c r="H35" s="10"/>
      <c r="I35" s="10"/>
      <c r="J35" s="10"/>
      <c r="K35" s="10"/>
    </row>
    <row r="36" spans="1:11" s="3" customFormat="1" ht="25.5" customHeight="1">
      <c r="A36" s="402" t="s">
        <v>272</v>
      </c>
      <c r="B36" s="402"/>
      <c r="C36" s="402"/>
      <c r="D36" s="403"/>
      <c r="E36" s="251"/>
      <c r="F36" s="252"/>
      <c r="G36" s="253"/>
      <c r="H36" s="254"/>
      <c r="I36" s="252"/>
      <c r="J36" s="251" t="str">
        <f>IF((E36-F36+H36-I36)&lt;=0," ",(E36-F36+H36-I36))</f>
        <v> </v>
      </c>
      <c r="K36" s="252" t="str">
        <f>IF((-E36+F36-H36+I36)&lt;=0," ",(-E36+F36-H36+I36))</f>
        <v> </v>
      </c>
    </row>
    <row r="37" spans="1:11" ht="12.75">
      <c r="A37" s="13" t="s">
        <v>277</v>
      </c>
      <c r="B37" s="13"/>
      <c r="C37" s="16"/>
      <c r="D37" s="13"/>
      <c r="E37" s="24"/>
      <c r="F37" s="25">
        <v>130265</v>
      </c>
      <c r="G37" s="221"/>
      <c r="H37" s="33"/>
      <c r="I37" s="25"/>
      <c r="J37" s="24" t="str">
        <f>IF((E37-F37+H37-I37)&lt;=0," ",(E37-F37+H37-I37))</f>
        <v> </v>
      </c>
      <c r="K37" s="25">
        <f>IF((-E37+F37-H37+I37)&lt;=0," ",(-E37+F37-H37+I37))</f>
        <v>130265</v>
      </c>
    </row>
    <row r="38" spans="1:11" ht="24.75" customHeight="1">
      <c r="A38" s="335" t="s">
        <v>269</v>
      </c>
      <c r="B38" s="335"/>
      <c r="C38" s="335"/>
      <c r="D38" s="336"/>
      <c r="E38" s="24"/>
      <c r="F38" s="67">
        <v>593390</v>
      </c>
      <c r="G38" s="221"/>
      <c r="H38" s="33"/>
      <c r="I38" s="25"/>
      <c r="J38" s="24" t="str">
        <f>IF((E38-F38+H38-I38)&lt;=0," ",(E38-F38+H38-I38))</f>
        <v> </v>
      </c>
      <c r="K38" s="25">
        <f>IF((-E38+F38-H38+I38)&lt;=0," ",(-E38+F38-H38+I38))</f>
        <v>593390</v>
      </c>
    </row>
    <row r="39" spans="1:11" ht="12.75">
      <c r="A39" s="13" t="s">
        <v>270</v>
      </c>
      <c r="B39" s="13"/>
      <c r="C39" s="16"/>
      <c r="D39" s="14"/>
      <c r="E39" s="26"/>
      <c r="F39" s="67">
        <v>110243</v>
      </c>
      <c r="G39" s="222">
        <v>1</v>
      </c>
      <c r="H39" s="34">
        <f>H101</f>
        <v>80799</v>
      </c>
      <c r="I39" s="27"/>
      <c r="J39" s="24" t="str">
        <f>IF((E39-F39+H39-I39)&lt;=0," ",(E39-F39+H39-I39))</f>
        <v> </v>
      </c>
      <c r="K39" s="25">
        <f>IF((-E39+F39-H39+I39)&lt;=0," ",(-E39+F39-H39+I39))</f>
        <v>29444</v>
      </c>
    </row>
    <row r="40" spans="1:11" ht="12.75">
      <c r="A40" s="6" t="s">
        <v>271</v>
      </c>
      <c r="C40" s="159"/>
      <c r="D40" s="13"/>
      <c r="E40" s="24"/>
      <c r="F40" s="25">
        <v>27430</v>
      </c>
      <c r="G40" s="221"/>
      <c r="H40" s="33"/>
      <c r="I40" s="25"/>
      <c r="J40" s="24" t="str">
        <f>IF((E40-F40+H40-I40)&lt;=0," ",(E40-F40+H40-I40))</f>
        <v> </v>
      </c>
      <c r="K40" s="25">
        <f>IF((-E40+F40-H40+I40)&lt;=0," ",(-E40+F40-H40+I40))</f>
        <v>27430</v>
      </c>
    </row>
    <row r="41" spans="1:11" ht="13.5" customHeight="1">
      <c r="A41" s="344" t="s">
        <v>256</v>
      </c>
      <c r="B41" s="344"/>
      <c r="C41" s="344"/>
      <c r="D41" s="345"/>
      <c r="E41" s="256"/>
      <c r="F41" s="179">
        <f>SUM(F37:F40)</f>
        <v>861328</v>
      </c>
      <c r="G41" s="225"/>
      <c r="H41" s="180">
        <f>SUM(H16:H39)</f>
        <v>242397</v>
      </c>
      <c r="I41" s="179">
        <f>SUM(I16:I39)</f>
        <v>161598</v>
      </c>
      <c r="J41" s="256"/>
      <c r="K41" s="179">
        <f>SUM(K37:K40)</f>
        <v>780529</v>
      </c>
    </row>
    <row r="42" spans="1:11" s="3" customFormat="1" ht="12.75">
      <c r="A42" s="8"/>
      <c r="B42" s="8"/>
      <c r="C42" s="8"/>
      <c r="D42" s="8"/>
      <c r="E42" s="10"/>
      <c r="F42" s="10"/>
      <c r="G42" s="214"/>
      <c r="H42" s="10"/>
      <c r="I42" s="10"/>
      <c r="J42" s="10"/>
      <c r="K42" s="10"/>
    </row>
    <row r="43" spans="1:11" s="3" customFormat="1" ht="12.75">
      <c r="A43" s="8"/>
      <c r="B43" s="8"/>
      <c r="C43" s="8"/>
      <c r="D43" s="8"/>
      <c r="E43" s="10"/>
      <c r="F43" s="10"/>
      <c r="G43" s="214"/>
      <c r="H43" s="10"/>
      <c r="I43" s="10"/>
      <c r="J43" s="10"/>
      <c r="K43" s="10"/>
    </row>
    <row r="44" spans="1:11" s="3" customFormat="1" ht="25.5" customHeight="1">
      <c r="A44" s="402" t="s">
        <v>275</v>
      </c>
      <c r="B44" s="402"/>
      <c r="C44" s="402"/>
      <c r="D44" s="403"/>
      <c r="E44" s="257"/>
      <c r="F44" s="258"/>
      <c r="G44" s="259"/>
      <c r="H44" s="260"/>
      <c r="I44" s="258"/>
      <c r="J44" s="251" t="str">
        <f>IF((E44-F44+H44-I44)&lt;=0," ",(E44-F44+H44-I44))</f>
        <v> </v>
      </c>
      <c r="K44" s="252"/>
    </row>
    <row r="45" spans="1:11" ht="12.75">
      <c r="A45" s="13" t="s">
        <v>94</v>
      </c>
      <c r="B45" s="13"/>
      <c r="C45" s="16"/>
      <c r="D45" s="13"/>
      <c r="E45" s="80"/>
      <c r="F45" s="261">
        <v>130265</v>
      </c>
      <c r="G45" s="238"/>
      <c r="H45" s="262"/>
      <c r="I45" s="261"/>
      <c r="J45" s="24" t="str">
        <f>IF((E45-F45+H45-I45)&lt;=0," ",(E45-F45+H45-I45))</f>
        <v> </v>
      </c>
      <c r="K45" s="25">
        <f>F45</f>
        <v>130265</v>
      </c>
    </row>
    <row r="46" spans="1:11" ht="24.75" customHeight="1">
      <c r="A46" s="335" t="s">
        <v>278</v>
      </c>
      <c r="B46" s="335"/>
      <c r="C46" s="335"/>
      <c r="D46" s="336"/>
      <c r="E46" s="80"/>
      <c r="F46" s="263">
        <v>593390</v>
      </c>
      <c r="G46" s="238"/>
      <c r="H46" s="262"/>
      <c r="I46" s="261"/>
      <c r="J46" s="24" t="str">
        <f>IF((E46-F46+H46-I46)&lt;=0," ",(E46-F46+H46-I46))</f>
        <v> </v>
      </c>
      <c r="K46" s="25">
        <f>F46</f>
        <v>593390</v>
      </c>
    </row>
    <row r="47" spans="1:11" ht="25.5" customHeight="1">
      <c r="A47" s="335" t="s">
        <v>279</v>
      </c>
      <c r="B47" s="335"/>
      <c r="C47" s="335"/>
      <c r="D47" s="336"/>
      <c r="E47" s="47"/>
      <c r="F47" s="263">
        <v>103881</v>
      </c>
      <c r="G47" s="223"/>
      <c r="H47" s="49"/>
      <c r="I47" s="48"/>
      <c r="J47" s="24" t="str">
        <f>IF((E47-F47+H47-I47)&lt;=0," ",(E47-F47+H47-I47))</f>
        <v> </v>
      </c>
      <c r="K47" s="25">
        <f>F47</f>
        <v>103881</v>
      </c>
    </row>
    <row r="48" spans="1:11" ht="12.75">
      <c r="A48" s="6" t="s">
        <v>82</v>
      </c>
      <c r="C48" s="159"/>
      <c r="D48" s="13"/>
      <c r="E48" s="80"/>
      <c r="F48" s="261">
        <v>33792</v>
      </c>
      <c r="G48" s="238">
        <v>1</v>
      </c>
      <c r="H48" s="262">
        <f>I104</f>
        <v>80799</v>
      </c>
      <c r="I48" s="261"/>
      <c r="J48" s="24">
        <f>IF((E48-F48+H48-I48)&lt;=0," ",(E48-F48+H48-I48))</f>
        <v>47007</v>
      </c>
      <c r="K48" s="25" t="str">
        <f>IF((-E48+F48-H48+I48)&lt;=0," ",(-E48+F48-H48+I48))</f>
        <v> </v>
      </c>
    </row>
    <row r="49" spans="1:11" ht="13.5" customHeight="1">
      <c r="A49" s="344" t="s">
        <v>280</v>
      </c>
      <c r="B49" s="344"/>
      <c r="C49" s="344"/>
      <c r="D49" s="345"/>
      <c r="E49" s="256"/>
      <c r="F49" s="179">
        <f>F45+F46+F47+F48-E48</f>
        <v>861328</v>
      </c>
      <c r="G49" s="225"/>
      <c r="H49" s="180"/>
      <c r="I49" s="179"/>
      <c r="J49" s="256"/>
      <c r="K49" s="179">
        <f>K45+K46+K47+IF(K48=" ",0,K48)-IF(J48=" ",0,J48)</f>
        <v>780529</v>
      </c>
    </row>
    <row r="50" spans="1:11" s="3" customFormat="1" ht="12.75">
      <c r="A50" s="8"/>
      <c r="B50" s="8"/>
      <c r="C50" s="8"/>
      <c r="D50" s="8"/>
      <c r="E50" s="10"/>
      <c r="F50" s="10"/>
      <c r="G50" s="214"/>
      <c r="H50" s="10"/>
      <c r="I50" s="10"/>
      <c r="J50" s="10"/>
      <c r="K50" s="10"/>
    </row>
    <row r="51" spans="1:11" s="3" customFormat="1" ht="25.5" customHeight="1">
      <c r="A51" s="270" t="s">
        <v>287</v>
      </c>
      <c r="B51" s="270"/>
      <c r="C51" s="270"/>
      <c r="D51" s="270"/>
      <c r="E51" s="270"/>
      <c r="F51" s="270"/>
      <c r="G51" s="270"/>
      <c r="H51" s="270"/>
      <c r="I51" s="270"/>
      <c r="J51" s="270"/>
      <c r="K51" s="270"/>
    </row>
    <row r="52" spans="1:11" s="3" customFormat="1" ht="12.75">
      <c r="A52" s="8"/>
      <c r="B52" s="8"/>
      <c r="C52" s="8"/>
      <c r="D52" s="8"/>
      <c r="E52" s="10"/>
      <c r="F52" s="10"/>
      <c r="G52" s="214"/>
      <c r="H52" s="10"/>
      <c r="I52" s="10"/>
      <c r="J52" s="10"/>
      <c r="K52" s="10"/>
    </row>
    <row r="53" spans="1:11" s="3" customFormat="1" ht="12.75">
      <c r="A53" s="8"/>
      <c r="B53" s="8"/>
      <c r="C53" s="8"/>
      <c r="D53" s="8"/>
      <c r="E53" s="10"/>
      <c r="F53" s="10"/>
      <c r="G53" s="214"/>
      <c r="H53" s="10"/>
      <c r="I53" s="10"/>
      <c r="J53" s="10"/>
      <c r="K53" s="10"/>
    </row>
    <row r="54" spans="1:11" s="3" customFormat="1" ht="12.75">
      <c r="A54" s="8"/>
      <c r="B54" s="8"/>
      <c r="C54" s="8"/>
      <c r="D54" s="8"/>
      <c r="E54" s="10"/>
      <c r="F54" s="10"/>
      <c r="G54" s="214"/>
      <c r="H54" s="10"/>
      <c r="I54" s="10"/>
      <c r="J54" s="10"/>
      <c r="K54" s="10"/>
    </row>
    <row r="55" spans="1:11" s="3" customFormat="1" ht="12.75">
      <c r="A55" s="8"/>
      <c r="B55" s="8"/>
      <c r="C55" s="8"/>
      <c r="D55" s="8"/>
      <c r="E55" s="10"/>
      <c r="F55" s="10"/>
      <c r="G55" s="214"/>
      <c r="H55" s="10"/>
      <c r="I55" s="10"/>
      <c r="J55" s="10"/>
      <c r="K55" s="10"/>
    </row>
    <row r="56" spans="1:11" s="70" customFormat="1" ht="12.75">
      <c r="A56" s="4"/>
      <c r="B56" s="4"/>
      <c r="C56" s="4"/>
      <c r="D56" s="4"/>
      <c r="E56" s="69"/>
      <c r="F56" s="69"/>
      <c r="G56" s="218"/>
      <c r="H56" s="69"/>
      <c r="I56" s="69"/>
      <c r="J56" s="69"/>
      <c r="K56" s="69"/>
    </row>
    <row r="57" spans="1:11" ht="16.5" customHeight="1">
      <c r="A57" s="396" t="s">
        <v>273</v>
      </c>
      <c r="B57" s="397"/>
      <c r="C57" s="397"/>
      <c r="D57" s="397"/>
      <c r="E57" s="397"/>
      <c r="F57" s="397"/>
      <c r="G57" s="397"/>
      <c r="H57" s="397"/>
      <c r="I57" s="397"/>
      <c r="J57" s="397"/>
      <c r="K57" s="398"/>
    </row>
    <row r="58" spans="1:11" ht="15" customHeight="1">
      <c r="A58" s="399" t="s">
        <v>266</v>
      </c>
      <c r="B58" s="400"/>
      <c r="C58" s="400"/>
      <c r="D58" s="400"/>
      <c r="E58" s="400"/>
      <c r="F58" s="400"/>
      <c r="G58" s="400"/>
      <c r="H58" s="400"/>
      <c r="I58" s="400"/>
      <c r="J58" s="400"/>
      <c r="K58" s="401"/>
    </row>
    <row r="59" spans="1:11" s="64" customFormat="1" ht="13.5" customHeight="1">
      <c r="A59" s="279" t="s">
        <v>171</v>
      </c>
      <c r="B59" s="277"/>
      <c r="C59" s="277"/>
      <c r="D59" s="278"/>
      <c r="E59" s="280" t="s">
        <v>284</v>
      </c>
      <c r="F59" s="282"/>
      <c r="G59" s="392" t="s">
        <v>276</v>
      </c>
      <c r="H59" s="393"/>
      <c r="I59" s="394"/>
      <c r="J59" s="280" t="s">
        <v>285</v>
      </c>
      <c r="K59" s="282"/>
    </row>
    <row r="60" spans="1:11" s="64" customFormat="1" ht="22.5" customHeight="1">
      <c r="A60" s="274"/>
      <c r="B60" s="275"/>
      <c r="C60" s="275"/>
      <c r="D60" s="276"/>
      <c r="E60" s="283"/>
      <c r="F60" s="285"/>
      <c r="G60" s="283"/>
      <c r="H60" s="284"/>
      <c r="I60" s="285"/>
      <c r="J60" s="283"/>
      <c r="K60" s="285"/>
    </row>
    <row r="61" spans="5:11" ht="12.75">
      <c r="E61" s="20" t="s">
        <v>26</v>
      </c>
      <c r="F61" s="21" t="s">
        <v>27</v>
      </c>
      <c r="G61" s="30" t="s">
        <v>5</v>
      </c>
      <c r="H61" s="31" t="s">
        <v>26</v>
      </c>
      <c r="I61" s="21" t="s">
        <v>27</v>
      </c>
      <c r="J61" s="20" t="s">
        <v>26</v>
      </c>
      <c r="K61" s="21" t="s">
        <v>27</v>
      </c>
    </row>
    <row r="62" spans="1:11" ht="15">
      <c r="A62" s="60" t="s">
        <v>83</v>
      </c>
      <c r="B62" s="60"/>
      <c r="E62" s="22"/>
      <c r="F62" s="23"/>
      <c r="G62" s="220"/>
      <c r="H62" s="32"/>
      <c r="I62" s="23"/>
      <c r="J62" s="22"/>
      <c r="K62" s="23"/>
    </row>
    <row r="63" spans="1:11" ht="12.75">
      <c r="A63" s="62" t="s">
        <v>16</v>
      </c>
      <c r="B63" s="62"/>
      <c r="C63" s="5"/>
      <c r="D63" s="40"/>
      <c r="E63" s="22"/>
      <c r="F63" s="23"/>
      <c r="G63" s="220"/>
      <c r="H63" s="32"/>
      <c r="I63" s="23"/>
      <c r="J63" s="22"/>
      <c r="K63" s="23"/>
    </row>
    <row r="64" spans="1:11" ht="12.75">
      <c r="A64" s="18"/>
      <c r="B64" s="294" t="s">
        <v>84</v>
      </c>
      <c r="C64" s="294"/>
      <c r="D64" s="295"/>
      <c r="E64" s="22"/>
      <c r="F64" s="23"/>
      <c r="G64" s="220"/>
      <c r="H64" s="32"/>
      <c r="I64" s="23"/>
      <c r="J64" s="22"/>
      <c r="K64" s="23"/>
    </row>
    <row r="65" spans="3:11" ht="12.75">
      <c r="C65" s="16" t="s">
        <v>17</v>
      </c>
      <c r="D65" s="13"/>
      <c r="E65" s="24"/>
      <c r="F65" s="67"/>
      <c r="G65" s="221"/>
      <c r="H65" s="33"/>
      <c r="I65" s="25"/>
      <c r="J65" s="24" t="str">
        <f aca="true" t="shared" si="6" ref="J65:J73">IF((E65-F65+H65-I65)&lt;=0," ",(E65-F65+H65-I65))</f>
        <v> </v>
      </c>
      <c r="K65" s="25" t="str">
        <f aca="true" t="shared" si="7" ref="K65:K73">IF((-E65+F65-H65+I65)&lt;=0," ",(-E65+F65-H65+I65))</f>
        <v> </v>
      </c>
    </row>
    <row r="66" spans="3:11" ht="12.75">
      <c r="C66" s="16" t="s">
        <v>18</v>
      </c>
      <c r="D66" s="13"/>
      <c r="E66" s="24"/>
      <c r="F66" s="25"/>
      <c r="G66" s="221"/>
      <c r="H66" s="33"/>
      <c r="I66" s="25"/>
      <c r="J66" s="24" t="str">
        <f t="shared" si="6"/>
        <v> </v>
      </c>
      <c r="K66" s="25" t="str">
        <f t="shared" si="7"/>
        <v> </v>
      </c>
    </row>
    <row r="67" spans="3:11" ht="12.75">
      <c r="C67" s="16" t="s">
        <v>33</v>
      </c>
      <c r="D67" s="13"/>
      <c r="E67" s="24"/>
      <c r="F67" s="67"/>
      <c r="G67" s="221"/>
      <c r="H67" s="33"/>
      <c r="I67" s="25"/>
      <c r="J67" s="24" t="str">
        <f t="shared" si="6"/>
        <v> </v>
      </c>
      <c r="K67" s="25" t="str">
        <f t="shared" si="7"/>
        <v> </v>
      </c>
    </row>
    <row r="68" spans="3:11" ht="12.75">
      <c r="C68" s="17" t="s">
        <v>23</v>
      </c>
      <c r="D68" s="14"/>
      <c r="E68" s="26"/>
      <c r="F68" s="67">
        <f>37361+8024</f>
        <v>45385</v>
      </c>
      <c r="G68" s="222">
        <v>1</v>
      </c>
      <c r="H68" s="34">
        <f>H102</f>
        <v>8024</v>
      </c>
      <c r="I68" s="27"/>
      <c r="J68" s="24" t="str">
        <f t="shared" si="6"/>
        <v> </v>
      </c>
      <c r="K68" s="25">
        <f t="shared" si="7"/>
        <v>37361</v>
      </c>
    </row>
    <row r="69" spans="3:11" ht="12.75">
      <c r="C69" s="17" t="s">
        <v>42</v>
      </c>
      <c r="D69" s="14"/>
      <c r="E69" s="26"/>
      <c r="F69" s="67">
        <v>976599</v>
      </c>
      <c r="G69" s="222"/>
      <c r="H69" s="34"/>
      <c r="I69" s="27"/>
      <c r="J69" s="24" t="str">
        <f t="shared" si="6"/>
        <v> </v>
      </c>
      <c r="K69" s="25">
        <f t="shared" si="7"/>
        <v>976599</v>
      </c>
    </row>
    <row r="70" spans="3:11" ht="12.75">
      <c r="C70" s="16" t="s">
        <v>43</v>
      </c>
      <c r="D70" s="13"/>
      <c r="E70" s="24"/>
      <c r="F70" s="25"/>
      <c r="G70" s="221"/>
      <c r="H70" s="33"/>
      <c r="I70" s="25"/>
      <c r="J70" s="24" t="str">
        <f t="shared" si="6"/>
        <v> </v>
      </c>
      <c r="K70" s="25" t="str">
        <f t="shared" si="7"/>
        <v> </v>
      </c>
    </row>
    <row r="71" spans="3:11" ht="12.75">
      <c r="C71" s="16" t="s">
        <v>44</v>
      </c>
      <c r="D71" s="13"/>
      <c r="E71" s="24"/>
      <c r="F71" s="25"/>
      <c r="G71" s="221"/>
      <c r="H71" s="33"/>
      <c r="I71" s="25"/>
      <c r="J71" s="24" t="str">
        <f t="shared" si="6"/>
        <v> </v>
      </c>
      <c r="K71" s="25" t="str">
        <f t="shared" si="7"/>
        <v> </v>
      </c>
    </row>
    <row r="72" spans="3:11" ht="12.75">
      <c r="C72" s="16" t="s">
        <v>50</v>
      </c>
      <c r="D72" s="13"/>
      <c r="E72" s="24"/>
      <c r="F72" s="25">
        <f>62644</f>
        <v>62644</v>
      </c>
      <c r="G72" s="221"/>
      <c r="H72" s="33"/>
      <c r="I72" s="25"/>
      <c r="J72" s="24" t="str">
        <f t="shared" si="6"/>
        <v> </v>
      </c>
      <c r="K72" s="25">
        <f t="shared" si="7"/>
        <v>62644</v>
      </c>
    </row>
    <row r="73" spans="3:11" ht="12.75">
      <c r="C73" s="16" t="s">
        <v>28</v>
      </c>
      <c r="D73" s="15"/>
      <c r="E73" s="26"/>
      <c r="F73" s="67">
        <v>22148</v>
      </c>
      <c r="G73" s="222"/>
      <c r="H73" s="34"/>
      <c r="I73" s="27"/>
      <c r="J73" s="24" t="str">
        <f t="shared" si="6"/>
        <v> </v>
      </c>
      <c r="K73" s="25">
        <f t="shared" si="7"/>
        <v>22148</v>
      </c>
    </row>
    <row r="74" spans="2:11" ht="12.75">
      <c r="B74" s="294" t="s">
        <v>85</v>
      </c>
      <c r="C74" s="294"/>
      <c r="D74" s="295"/>
      <c r="E74" s="26"/>
      <c r="F74" s="27"/>
      <c r="G74" s="222"/>
      <c r="H74" s="34"/>
      <c r="I74" s="27"/>
      <c r="J74" s="26"/>
      <c r="K74" s="25"/>
    </row>
    <row r="75" spans="3:11" ht="12.75">
      <c r="C75" s="16" t="s">
        <v>17</v>
      </c>
      <c r="D75" s="13"/>
      <c r="E75" s="24"/>
      <c r="F75" s="25"/>
      <c r="G75" s="221"/>
      <c r="H75" s="33"/>
      <c r="I75" s="25"/>
      <c r="J75" s="24" t="str">
        <f aca="true" t="shared" si="8" ref="J75:J81">IF((E75-F75+H75-I75)&lt;=0," ",(E75-F75+H75-I75))</f>
        <v> </v>
      </c>
      <c r="K75" s="25" t="str">
        <f aca="true" t="shared" si="9" ref="K75:K81">IF((-E75+F75-H75+I75)&lt;=0," ",(-E75+F75-H75+I75))</f>
        <v> </v>
      </c>
    </row>
    <row r="76" spans="3:11" ht="12.75">
      <c r="C76" s="16" t="s">
        <v>33</v>
      </c>
      <c r="D76" s="13"/>
      <c r="E76" s="24"/>
      <c r="F76" s="25"/>
      <c r="G76" s="221"/>
      <c r="H76" s="33"/>
      <c r="I76" s="25"/>
      <c r="J76" s="24" t="str">
        <f t="shared" si="8"/>
        <v> </v>
      </c>
      <c r="K76" s="25" t="str">
        <f t="shared" si="9"/>
        <v> </v>
      </c>
    </row>
    <row r="77" spans="3:11" ht="12.75">
      <c r="C77" s="16" t="s">
        <v>23</v>
      </c>
      <c r="D77" s="13"/>
      <c r="E77" s="24"/>
      <c r="F77" s="67"/>
      <c r="G77" s="221"/>
      <c r="H77" s="33"/>
      <c r="I77" s="25"/>
      <c r="J77" s="24" t="str">
        <f t="shared" si="8"/>
        <v> </v>
      </c>
      <c r="K77" s="25" t="str">
        <f t="shared" si="9"/>
        <v> </v>
      </c>
    </row>
    <row r="78" spans="3:11" ht="12.75">
      <c r="C78" s="16" t="s">
        <v>28</v>
      </c>
      <c r="D78" s="13"/>
      <c r="E78" s="24"/>
      <c r="F78" s="25"/>
      <c r="G78" s="221"/>
      <c r="H78" s="33"/>
      <c r="I78" s="25"/>
      <c r="J78" s="24" t="str">
        <f t="shared" si="8"/>
        <v> </v>
      </c>
      <c r="K78" s="25" t="str">
        <f t="shared" si="9"/>
        <v> </v>
      </c>
    </row>
    <row r="79" spans="4:11" ht="12.75">
      <c r="D79" s="16" t="s">
        <v>114</v>
      </c>
      <c r="E79" s="24"/>
      <c r="F79" s="25"/>
      <c r="G79" s="221"/>
      <c r="H79" s="33"/>
      <c r="I79" s="25"/>
      <c r="J79" s="24" t="str">
        <f t="shared" si="8"/>
        <v> </v>
      </c>
      <c r="K79" s="25" t="str">
        <f t="shared" si="9"/>
        <v> </v>
      </c>
    </row>
    <row r="80" spans="4:11" ht="12.75">
      <c r="D80" s="16" t="s">
        <v>115</v>
      </c>
      <c r="E80" s="24"/>
      <c r="F80" s="25"/>
      <c r="G80" s="221"/>
      <c r="H80" s="33"/>
      <c r="I80" s="25"/>
      <c r="J80" s="24" t="str">
        <f t="shared" si="8"/>
        <v> </v>
      </c>
      <c r="K80" s="25" t="str">
        <f t="shared" si="9"/>
        <v> </v>
      </c>
    </row>
    <row r="81" spans="3:11" ht="24.75" customHeight="1">
      <c r="C81" s="290" t="s">
        <v>72</v>
      </c>
      <c r="D81" s="290"/>
      <c r="E81" s="24"/>
      <c r="F81" s="25"/>
      <c r="G81" s="221"/>
      <c r="H81" s="33"/>
      <c r="I81" s="25"/>
      <c r="J81" s="24" t="str">
        <f t="shared" si="8"/>
        <v> </v>
      </c>
      <c r="K81" s="25" t="str">
        <f t="shared" si="9"/>
        <v> </v>
      </c>
    </row>
    <row r="82" spans="1:11" ht="12.75">
      <c r="A82" s="63" t="s">
        <v>174</v>
      </c>
      <c r="B82" s="63"/>
      <c r="C82" s="13"/>
      <c r="D82" s="13"/>
      <c r="E82" s="24"/>
      <c r="F82" s="25"/>
      <c r="G82" s="221"/>
      <c r="H82" s="33"/>
      <c r="I82" s="25"/>
      <c r="J82" s="24"/>
      <c r="K82" s="25"/>
    </row>
    <row r="83" spans="3:11" ht="12.75">
      <c r="C83" s="16" t="s">
        <v>19</v>
      </c>
      <c r="D83" s="13"/>
      <c r="E83" s="24"/>
      <c r="F83" s="25"/>
      <c r="G83" s="221"/>
      <c r="H83" s="33"/>
      <c r="I83" s="25"/>
      <c r="J83" s="24" t="str">
        <f aca="true" t="shared" si="10" ref="J83:J92">IF((E83-F83+H83-I83)&lt;=0," ",(E83-F83+H83-I83))</f>
        <v> </v>
      </c>
      <c r="K83" s="25" t="str">
        <f aca="true" t="shared" si="11" ref="K83:K92">IF((-E83+F83-H83+I83)&lt;=0," ",(-E83+F83-H83+I83))</f>
        <v> </v>
      </c>
    </row>
    <row r="84" spans="3:11" ht="12.75">
      <c r="C84" s="16" t="s">
        <v>20</v>
      </c>
      <c r="D84" s="13"/>
      <c r="E84" s="24"/>
      <c r="F84" s="25"/>
      <c r="G84" s="221"/>
      <c r="H84" s="33"/>
      <c r="I84" s="25"/>
      <c r="J84" s="24" t="str">
        <f t="shared" si="10"/>
        <v> </v>
      </c>
      <c r="K84" s="25" t="str">
        <f t="shared" si="11"/>
        <v> </v>
      </c>
    </row>
    <row r="85" spans="3:11" ht="12.75">
      <c r="C85" s="16" t="s">
        <v>21</v>
      </c>
      <c r="D85" s="13"/>
      <c r="E85" s="24"/>
      <c r="F85" s="25"/>
      <c r="G85" s="221"/>
      <c r="H85" s="33"/>
      <c r="I85" s="25"/>
      <c r="J85" s="24" t="str">
        <f t="shared" si="10"/>
        <v> </v>
      </c>
      <c r="K85" s="25" t="str">
        <f t="shared" si="11"/>
        <v> </v>
      </c>
    </row>
    <row r="86" spans="3:11" ht="12.75">
      <c r="C86" s="16" t="s">
        <v>22</v>
      </c>
      <c r="D86" s="13"/>
      <c r="E86" s="24"/>
      <c r="F86" s="25"/>
      <c r="G86" s="221"/>
      <c r="H86" s="33"/>
      <c r="I86" s="25"/>
      <c r="J86" s="24" t="str">
        <f t="shared" si="10"/>
        <v> </v>
      </c>
      <c r="K86" s="25" t="str">
        <f t="shared" si="11"/>
        <v> </v>
      </c>
    </row>
    <row r="87" spans="3:11" ht="12.75">
      <c r="C87" s="16" t="s">
        <v>62</v>
      </c>
      <c r="D87" s="13"/>
      <c r="E87" s="24"/>
      <c r="F87" s="25"/>
      <c r="G87" s="221"/>
      <c r="H87" s="33"/>
      <c r="I87" s="25"/>
      <c r="J87" s="24" t="str">
        <f t="shared" si="10"/>
        <v> </v>
      </c>
      <c r="K87" s="25" t="str">
        <f t="shared" si="11"/>
        <v> </v>
      </c>
    </row>
    <row r="88" spans="3:11" ht="12.75">
      <c r="C88" s="16" t="s">
        <v>63</v>
      </c>
      <c r="D88" s="13"/>
      <c r="E88" s="24">
        <v>1281106</v>
      </c>
      <c r="F88" s="25"/>
      <c r="G88" s="221"/>
      <c r="H88" s="33"/>
      <c r="I88" s="25"/>
      <c r="J88" s="24">
        <f t="shared" si="10"/>
        <v>1281106</v>
      </c>
      <c r="K88" s="25" t="str">
        <f t="shared" si="11"/>
        <v> </v>
      </c>
    </row>
    <row r="89" spans="3:11" ht="12.75">
      <c r="C89" s="16" t="s">
        <v>6</v>
      </c>
      <c r="D89" s="13"/>
      <c r="E89" s="24"/>
      <c r="F89" s="25"/>
      <c r="G89" s="221"/>
      <c r="H89" s="33"/>
      <c r="I89" s="25"/>
      <c r="J89" s="24" t="str">
        <f t="shared" si="10"/>
        <v> </v>
      </c>
      <c r="K89" s="25" t="str">
        <f t="shared" si="11"/>
        <v> </v>
      </c>
    </row>
    <row r="90" spans="3:11" ht="12.75">
      <c r="C90" s="16" t="s">
        <v>51</v>
      </c>
      <c r="D90" s="13"/>
      <c r="E90" s="24"/>
      <c r="F90" s="25"/>
      <c r="G90" s="221"/>
      <c r="H90" s="33"/>
      <c r="I90" s="25"/>
      <c r="J90" s="24" t="str">
        <f t="shared" si="10"/>
        <v> </v>
      </c>
      <c r="K90" s="25" t="str">
        <f t="shared" si="11"/>
        <v> </v>
      </c>
    </row>
    <row r="91" spans="1:11" ht="12.75">
      <c r="A91" s="8"/>
      <c r="B91" s="8"/>
      <c r="C91" s="16" t="s">
        <v>7</v>
      </c>
      <c r="D91" s="13"/>
      <c r="E91" s="24">
        <f>280+20106</f>
        <v>20386</v>
      </c>
      <c r="F91" s="25"/>
      <c r="G91" s="221">
        <v>1</v>
      </c>
      <c r="H91" s="33"/>
      <c r="I91" s="25">
        <f>I105</f>
        <v>20106</v>
      </c>
      <c r="J91" s="24">
        <f t="shared" si="10"/>
        <v>280</v>
      </c>
      <c r="K91" s="25" t="str">
        <f t="shared" si="11"/>
        <v> </v>
      </c>
    </row>
    <row r="92" spans="1:11" ht="12.75">
      <c r="A92" s="8"/>
      <c r="B92" s="8"/>
      <c r="C92" s="4" t="s">
        <v>175</v>
      </c>
      <c r="D92" s="8"/>
      <c r="E92" s="24">
        <v>10992</v>
      </c>
      <c r="F92" s="23"/>
      <c r="G92" s="220"/>
      <c r="H92" s="32"/>
      <c r="I92" s="23"/>
      <c r="J92" s="24">
        <f t="shared" si="10"/>
        <v>10992</v>
      </c>
      <c r="K92" s="25" t="str">
        <f t="shared" si="11"/>
        <v> </v>
      </c>
    </row>
    <row r="93" spans="1:11" ht="13.5" customHeight="1">
      <c r="A93" s="269" t="s">
        <v>87</v>
      </c>
      <c r="B93" s="269"/>
      <c r="C93" s="269"/>
      <c r="D93" s="269"/>
      <c r="E93" s="43" t="str">
        <f>IF(IF(SUM(F63:F92)&gt;SUM(E63:E92),SUM(F63:F92)-SUM(E63:E92),0)&lt;=0," ",IF(SUM(F63:F92)&gt;SUM(E63:E92),SUM(F63:F92)-SUM(E63:E92),0))</f>
        <v> </v>
      </c>
      <c r="F93" s="44">
        <f>IF(IF(SUM(E63:E92)&gt;SUM(F63:F92),SUM(E63:E92)-SUM(F63:F92),0)&lt;=0," ",IF(SUM(E63:E92)&gt;SUM(F63:F92),SUM(E63:E92)-SUM(F63:F92),0))</f>
        <v>205708</v>
      </c>
      <c r="G93" s="231"/>
      <c r="H93" s="120">
        <f>IF(SUM(H63:H92)&gt;=SUM(I63:I92),0,SUM(I63:I92)-SUM(H63:H92))</f>
        <v>12082</v>
      </c>
      <c r="I93" s="120">
        <f>IF(SUM(I63:I92)&gt;=SUM(H63:H92),0,SUM(H63:H92)-SUM(I63:I92))</f>
        <v>0</v>
      </c>
      <c r="J93" s="43" t="str">
        <f>IF(IF(SUM(K63:K92)&gt;SUM(J63:J92),SUM(K63:K92)-SUM(J63:J92),0)&lt;=0," ",IF(SUM(K63:K92)&gt;SUM(J63:J92),SUM(K63:K92)-SUM(J63:J92),0))</f>
        <v> </v>
      </c>
      <c r="K93" s="44">
        <f>IF(IF(SUM(J63:J92)&gt;SUM(K63:K92),SUM(J63:J92)-SUM(K63:K92),0)&lt;=0," ",IF(SUM(J63:J92)&gt;SUM(K63:K92),SUM(J63:J92)-SUM(K63:K92),0))</f>
        <v>193626</v>
      </c>
    </row>
    <row r="94" spans="1:11" ht="12.75">
      <c r="A94" s="12" t="s">
        <v>116</v>
      </c>
      <c r="B94" s="12"/>
      <c r="C94" s="12"/>
      <c r="D94" s="12"/>
      <c r="E94" s="28">
        <f>SUM(E63:E93)</f>
        <v>1312484</v>
      </c>
      <c r="F94" s="29">
        <f>SUM(F63:F93)</f>
        <v>1312484</v>
      </c>
      <c r="G94" s="232"/>
      <c r="H94" s="122">
        <f>SUM(H63:H93)</f>
        <v>20106</v>
      </c>
      <c r="I94" s="122">
        <f>SUM(I63:I93)</f>
        <v>20106</v>
      </c>
      <c r="J94" s="28">
        <f>SUM(J63:J93)</f>
        <v>1292378</v>
      </c>
      <c r="K94" s="29">
        <f>SUM(K63:K93)</f>
        <v>1292378</v>
      </c>
    </row>
    <row r="95" spans="1:11" ht="12.75">
      <c r="A95" s="8"/>
      <c r="B95" s="8"/>
      <c r="C95" s="8"/>
      <c r="D95" s="8"/>
      <c r="E95" s="10"/>
      <c r="F95" s="10"/>
      <c r="G95" s="233"/>
      <c r="H95" s="143"/>
      <c r="I95" s="143"/>
      <c r="J95" s="10"/>
      <c r="K95" s="10"/>
    </row>
    <row r="96" spans="1:11" ht="12" customHeight="1">
      <c r="A96" s="144" t="s">
        <v>176</v>
      </c>
      <c r="B96" s="270" t="s">
        <v>186</v>
      </c>
      <c r="C96" s="270"/>
      <c r="D96" s="270"/>
      <c r="E96" s="270"/>
      <c r="F96" s="270"/>
      <c r="G96" s="270"/>
      <c r="H96" s="270"/>
      <c r="I96" s="270"/>
      <c r="J96" s="270"/>
      <c r="K96" s="270"/>
    </row>
    <row r="97" spans="1:11" ht="12.75">
      <c r="A97" s="8"/>
      <c r="B97" s="8"/>
      <c r="C97" s="8"/>
      <c r="D97" s="8"/>
      <c r="E97" s="10"/>
      <c r="F97" s="10"/>
      <c r="G97" s="214"/>
      <c r="H97" s="10"/>
      <c r="I97" s="10"/>
      <c r="J97" s="10"/>
      <c r="K97" s="10"/>
    </row>
    <row r="98" spans="1:11" ht="15" customHeight="1">
      <c r="A98" s="389" t="s">
        <v>267</v>
      </c>
      <c r="B98" s="390"/>
      <c r="C98" s="390"/>
      <c r="D98" s="390"/>
      <c r="E98" s="390"/>
      <c r="F98" s="390"/>
      <c r="G98" s="390"/>
      <c r="H98" s="390"/>
      <c r="I98" s="391"/>
      <c r="J98" s="142"/>
      <c r="K98" s="140"/>
    </row>
    <row r="99" spans="1:9" ht="12.75">
      <c r="A99" s="138"/>
      <c r="B99" s="139"/>
      <c r="C99" s="139"/>
      <c r="D99" s="139"/>
      <c r="E99" s="68"/>
      <c r="F99" s="68"/>
      <c r="G99" s="235"/>
      <c r="H99" s="141" t="s">
        <v>26</v>
      </c>
      <c r="I99" s="141" t="s">
        <v>27</v>
      </c>
    </row>
    <row r="100" spans="1:9" ht="12.75">
      <c r="A100" s="202"/>
      <c r="B100" s="4"/>
      <c r="C100" s="4"/>
      <c r="D100" s="4"/>
      <c r="E100" s="69"/>
      <c r="F100" s="69"/>
      <c r="G100" s="218"/>
      <c r="H100" s="203"/>
      <c r="I100" s="203"/>
    </row>
    <row r="101" spans="1:9" ht="12.75">
      <c r="A101" s="202" t="s">
        <v>118</v>
      </c>
      <c r="B101" s="4" t="s">
        <v>257</v>
      </c>
      <c r="C101" s="4"/>
      <c r="D101" s="4"/>
      <c r="E101" s="69"/>
      <c r="F101" s="69"/>
      <c r="G101" s="218"/>
      <c r="H101" s="204">
        <v>80799</v>
      </c>
      <c r="I101" s="204"/>
    </row>
    <row r="102" spans="1:9" ht="12.75">
      <c r="A102" s="202"/>
      <c r="B102" s="4" t="s">
        <v>274</v>
      </c>
      <c r="C102" s="4"/>
      <c r="D102" s="4"/>
      <c r="E102" s="69"/>
      <c r="F102" s="69"/>
      <c r="G102" s="218"/>
      <c r="H102" s="204">
        <v>8024</v>
      </c>
      <c r="I102" s="204"/>
    </row>
    <row r="103" spans="1:9" ht="12.75">
      <c r="A103" s="202"/>
      <c r="B103" s="4" t="s">
        <v>87</v>
      </c>
      <c r="C103" s="4"/>
      <c r="D103" s="4"/>
      <c r="E103" s="69"/>
      <c r="F103" s="69"/>
      <c r="G103" s="218"/>
      <c r="H103" s="204">
        <f>I104+I105-H101-H102</f>
        <v>12082</v>
      </c>
      <c r="I103" s="204"/>
    </row>
    <row r="104" spans="1:9" ht="12.75">
      <c r="A104" s="202"/>
      <c r="B104" s="4"/>
      <c r="C104" s="4" t="s">
        <v>48</v>
      </c>
      <c r="D104" s="4"/>
      <c r="E104" s="69"/>
      <c r="F104" s="69"/>
      <c r="G104" s="218"/>
      <c r="H104" s="204"/>
      <c r="I104" s="204">
        <v>80799</v>
      </c>
    </row>
    <row r="105" spans="1:9" ht="12.75">
      <c r="A105" s="202"/>
      <c r="B105" s="4"/>
      <c r="C105" s="4" t="s">
        <v>7</v>
      </c>
      <c r="D105" s="4"/>
      <c r="E105" s="69"/>
      <c r="F105" s="69"/>
      <c r="G105" s="218"/>
      <c r="H105" s="204"/>
      <c r="I105" s="204">
        <v>20106</v>
      </c>
    </row>
    <row r="106" spans="1:9" ht="24.75" customHeight="1">
      <c r="A106" s="202"/>
      <c r="B106" s="395" t="s">
        <v>268</v>
      </c>
      <c r="C106" s="395"/>
      <c r="D106" s="395"/>
      <c r="E106" s="395"/>
      <c r="F106" s="395"/>
      <c r="G106" s="218"/>
      <c r="H106" s="203"/>
      <c r="I106" s="203"/>
    </row>
    <row r="107" spans="1:9" ht="12.75">
      <c r="A107" s="202"/>
      <c r="B107" s="4"/>
      <c r="C107" s="4"/>
      <c r="D107" s="4"/>
      <c r="E107" s="69"/>
      <c r="F107" s="69"/>
      <c r="G107" s="218"/>
      <c r="H107" s="203"/>
      <c r="I107" s="203"/>
    </row>
    <row r="108" spans="1:9" ht="12.75" customHeight="1">
      <c r="A108" s="71"/>
      <c r="B108" s="184"/>
      <c r="C108" s="184"/>
      <c r="D108" s="184"/>
      <c r="E108" s="184"/>
      <c r="F108" s="184"/>
      <c r="G108" s="219"/>
      <c r="H108" s="32"/>
      <c r="I108" s="32"/>
    </row>
    <row r="109" spans="1:9" ht="12.75">
      <c r="A109" s="73" t="s">
        <v>117</v>
      </c>
      <c r="B109" s="12"/>
      <c r="C109" s="12"/>
      <c r="D109" s="12"/>
      <c r="E109" s="74"/>
      <c r="F109" s="74"/>
      <c r="G109" s="77"/>
      <c r="H109" s="38">
        <f>SUM(H100:H108)</f>
        <v>100905</v>
      </c>
      <c r="I109" s="38">
        <f>SUM(I100:I108)</f>
        <v>100905</v>
      </c>
    </row>
    <row r="110" ht="13.5" customHeight="1"/>
  </sheetData>
  <sheetProtection/>
  <mergeCells count="29">
    <mergeCell ref="A2:K2"/>
    <mergeCell ref="A57:K57"/>
    <mergeCell ref="A38:D38"/>
    <mergeCell ref="A36:D36"/>
    <mergeCell ref="A33:D33"/>
    <mergeCell ref="G3:I4"/>
    <mergeCell ref="J3:K4"/>
    <mergeCell ref="A3:D4"/>
    <mergeCell ref="A44:D44"/>
    <mergeCell ref="B106:F106"/>
    <mergeCell ref="A1:K1"/>
    <mergeCell ref="A58:K58"/>
    <mergeCell ref="E59:F60"/>
    <mergeCell ref="J59:K60"/>
    <mergeCell ref="A93:D93"/>
    <mergeCell ref="E3:F4"/>
    <mergeCell ref="B64:D64"/>
    <mergeCell ref="A41:D41"/>
    <mergeCell ref="A47:D47"/>
    <mergeCell ref="A32:D32"/>
    <mergeCell ref="A49:D49"/>
    <mergeCell ref="B96:K96"/>
    <mergeCell ref="A98:I98"/>
    <mergeCell ref="A59:D60"/>
    <mergeCell ref="G59:I60"/>
    <mergeCell ref="C81:D81"/>
    <mergeCell ref="B74:D74"/>
    <mergeCell ref="A46:D46"/>
    <mergeCell ref="A51:K51"/>
  </mergeCells>
  <printOptions/>
  <pageMargins left="0.1968503937007874" right="0" top="0.5905511811023623" bottom="0.4724409448818898" header="0.5118110236220472" footer="0.31496062992125984"/>
  <pageSetup horizontalDpi="600" verticalDpi="600" orientation="portrait" paperSize="9" scale="90" r:id="rId1"/>
  <headerFooter alignWithMargins="0">
    <oddFooter>&amp;LRF 2009 - Chiffrier préliminaire - CLD&amp;C2010-03-19&amp;R&amp;P</oddFooter>
  </headerFooter>
  <rowBreaks count="1" manualBreakCount="1">
    <brk id="56" max="255" man="1"/>
  </rowBreaks>
</worksheet>
</file>

<file path=xl/worksheets/sheet4.xml><?xml version="1.0" encoding="utf-8"?>
<worksheet xmlns="http://schemas.openxmlformats.org/spreadsheetml/2006/main" xmlns:r="http://schemas.openxmlformats.org/officeDocument/2006/relationships">
  <dimension ref="A1:K335"/>
  <sheetViews>
    <sheetView zoomScalePageLayoutView="0" workbookViewId="0" topLeftCell="B269">
      <selection activeCell="H279" sqref="H279:I279"/>
    </sheetView>
  </sheetViews>
  <sheetFormatPr defaultColWidth="11.421875" defaultRowHeight="12.75"/>
  <cols>
    <col min="1" max="1" width="2.7109375" style="6" customWidth="1"/>
    <col min="2" max="3" width="2.28125" style="6" customWidth="1"/>
    <col min="4" max="4" width="36.421875" style="6" customWidth="1"/>
    <col min="5" max="6" width="10.7109375" style="9" customWidth="1"/>
    <col min="7" max="7" width="3.57421875" style="76" customWidth="1"/>
    <col min="8" max="8" width="10.57421875" style="9" customWidth="1"/>
    <col min="9" max="11" width="10.7109375" style="9" customWidth="1"/>
  </cols>
  <sheetData>
    <row r="1" spans="1:11" ht="17.25" customHeight="1">
      <c r="A1" s="396" t="s">
        <v>243</v>
      </c>
      <c r="B1" s="397"/>
      <c r="C1" s="397"/>
      <c r="D1" s="397"/>
      <c r="E1" s="397"/>
      <c r="F1" s="397"/>
      <c r="G1" s="397"/>
      <c r="H1" s="397"/>
      <c r="I1" s="397"/>
      <c r="J1" s="397"/>
      <c r="K1" s="398"/>
    </row>
    <row r="2" spans="1:11" s="70" customFormat="1" ht="13.5" customHeight="1">
      <c r="A2" s="433" t="s">
        <v>282</v>
      </c>
      <c r="B2" s="434"/>
      <c r="C2" s="434"/>
      <c r="D2" s="434"/>
      <c r="E2" s="434"/>
      <c r="F2" s="434"/>
      <c r="G2" s="434"/>
      <c r="H2" s="434"/>
      <c r="I2" s="434"/>
      <c r="J2" s="434"/>
      <c r="K2" s="435"/>
    </row>
    <row r="3" spans="1:11" s="70" customFormat="1" ht="14.25" customHeight="1">
      <c r="A3" s="430" t="s">
        <v>283</v>
      </c>
      <c r="B3" s="431"/>
      <c r="C3" s="431"/>
      <c r="D3" s="431"/>
      <c r="E3" s="431"/>
      <c r="F3" s="431"/>
      <c r="G3" s="431"/>
      <c r="H3" s="431"/>
      <c r="I3" s="431"/>
      <c r="J3" s="431"/>
      <c r="K3" s="432"/>
    </row>
    <row r="4" spans="1:11" s="64" customFormat="1" ht="13.5" customHeight="1">
      <c r="A4" s="418" t="s">
        <v>171</v>
      </c>
      <c r="B4" s="419"/>
      <c r="C4" s="419"/>
      <c r="D4" s="420"/>
      <c r="E4" s="392" t="s">
        <v>119</v>
      </c>
      <c r="F4" s="394"/>
      <c r="G4" s="392" t="s">
        <v>37</v>
      </c>
      <c r="H4" s="393"/>
      <c r="I4" s="394"/>
      <c r="J4" s="392" t="s">
        <v>120</v>
      </c>
      <c r="K4" s="394"/>
    </row>
    <row r="5" spans="1:11" s="64" customFormat="1" ht="12" customHeight="1">
      <c r="A5" s="274"/>
      <c r="B5" s="275"/>
      <c r="C5" s="275"/>
      <c r="D5" s="276"/>
      <c r="E5" s="283"/>
      <c r="F5" s="285"/>
      <c r="G5" s="283"/>
      <c r="H5" s="284"/>
      <c r="I5" s="285"/>
      <c r="J5" s="283"/>
      <c r="K5" s="285"/>
    </row>
    <row r="6" spans="5:11" ht="12.75">
      <c r="E6" s="20" t="s">
        <v>26</v>
      </c>
      <c r="F6" s="21" t="s">
        <v>27</v>
      </c>
      <c r="G6" s="30" t="s">
        <v>5</v>
      </c>
      <c r="H6" s="31" t="s">
        <v>26</v>
      </c>
      <c r="I6" s="21" t="s">
        <v>27</v>
      </c>
      <c r="J6" s="20" t="s">
        <v>26</v>
      </c>
      <c r="K6" s="21" t="s">
        <v>27</v>
      </c>
    </row>
    <row r="7" spans="1:11" ht="15">
      <c r="A7" s="60" t="s">
        <v>4</v>
      </c>
      <c r="B7" s="60"/>
      <c r="E7" s="22"/>
      <c r="F7" s="23"/>
      <c r="G7" s="220"/>
      <c r="H7" s="32"/>
      <c r="I7" s="23"/>
      <c r="J7" s="22"/>
      <c r="K7" s="23"/>
    </row>
    <row r="8" spans="1:11" ht="12.75">
      <c r="A8" s="61" t="s">
        <v>1</v>
      </c>
      <c r="B8" s="61"/>
      <c r="E8" s="22"/>
      <c r="F8" s="23"/>
      <c r="G8" s="220"/>
      <c r="H8" s="32"/>
      <c r="I8" s="23"/>
      <c r="J8" s="22"/>
      <c r="K8" s="23"/>
    </row>
    <row r="9" spans="3:11" ht="12.75">
      <c r="C9" s="13" t="s">
        <v>60</v>
      </c>
      <c r="D9" s="13"/>
      <c r="E9" s="24">
        <v>279643</v>
      </c>
      <c r="F9" s="25"/>
      <c r="G9" s="221"/>
      <c r="H9" s="33"/>
      <c r="I9" s="25"/>
      <c r="J9" s="24">
        <f aca="true" t="shared" si="0" ref="J9:J16">IF((E9-F9+H9-I9)&lt;=0," ",(E9-F9+H9-I9))</f>
        <v>279643</v>
      </c>
      <c r="K9" s="25" t="str">
        <f aca="true" t="shared" si="1" ref="K9:K15">IF((-E9+F9-H9+I9)&lt;=0," ",(-E9+F9-H9+I9))</f>
        <v> </v>
      </c>
    </row>
    <row r="10" spans="3:11" ht="12.75">
      <c r="C10" s="13" t="s">
        <v>61</v>
      </c>
      <c r="D10" s="13"/>
      <c r="E10" s="24">
        <v>618380</v>
      </c>
      <c r="F10" s="25"/>
      <c r="G10" s="221"/>
      <c r="H10" s="33"/>
      <c r="I10" s="25"/>
      <c r="J10" s="24">
        <f t="shared" si="0"/>
        <v>618380</v>
      </c>
      <c r="K10" s="25" t="str">
        <f t="shared" si="1"/>
        <v> </v>
      </c>
    </row>
    <row r="11" spans="3:11" ht="12.75">
      <c r="C11" s="14" t="s">
        <v>9</v>
      </c>
      <c r="D11" s="14"/>
      <c r="E11" s="24">
        <v>73806</v>
      </c>
      <c r="F11" s="27"/>
      <c r="G11" s="222"/>
      <c r="H11" s="34"/>
      <c r="I11" s="27"/>
      <c r="J11" s="24">
        <f t="shared" si="0"/>
        <v>73806</v>
      </c>
      <c r="K11" s="25" t="str">
        <f t="shared" si="1"/>
        <v> </v>
      </c>
    </row>
    <row r="12" spans="3:11" ht="12.75">
      <c r="C12" s="14" t="s">
        <v>13</v>
      </c>
      <c r="D12" s="14"/>
      <c r="E12" s="26">
        <v>428575</v>
      </c>
      <c r="F12" s="27"/>
      <c r="G12" s="222"/>
      <c r="H12" s="34"/>
      <c r="I12" s="27"/>
      <c r="J12" s="24">
        <f t="shared" si="0"/>
        <v>428575</v>
      </c>
      <c r="K12" s="25" t="str">
        <f t="shared" si="1"/>
        <v> </v>
      </c>
    </row>
    <row r="13" spans="3:11" ht="12.75">
      <c r="C13" s="45" t="s">
        <v>67</v>
      </c>
      <c r="D13" s="46"/>
      <c r="E13" s="47"/>
      <c r="F13" s="48"/>
      <c r="G13" s="223"/>
      <c r="H13" s="49"/>
      <c r="I13" s="48"/>
      <c r="J13" s="24" t="str">
        <f t="shared" si="0"/>
        <v> </v>
      </c>
      <c r="K13" s="25" t="str">
        <f t="shared" si="1"/>
        <v> </v>
      </c>
    </row>
    <row r="14" spans="3:11" ht="12.75">
      <c r="C14" s="45" t="s">
        <v>68</v>
      </c>
      <c r="D14" s="46"/>
      <c r="E14" s="24"/>
      <c r="F14" s="201"/>
      <c r="G14" s="223"/>
      <c r="H14" s="49"/>
      <c r="I14" s="48"/>
      <c r="J14" s="24" t="str">
        <f t="shared" si="0"/>
        <v> </v>
      </c>
      <c r="K14" s="25" t="str">
        <f t="shared" si="1"/>
        <v> </v>
      </c>
    </row>
    <row r="15" spans="3:11" ht="12.75">
      <c r="C15" s="50" t="s">
        <v>69</v>
      </c>
      <c r="D15" s="46"/>
      <c r="E15" s="24"/>
      <c r="F15" s="201"/>
      <c r="G15" s="223"/>
      <c r="H15" s="49"/>
      <c r="I15" s="48"/>
      <c r="J15" s="24" t="str">
        <f t="shared" si="0"/>
        <v> </v>
      </c>
      <c r="K15" s="25" t="str">
        <f t="shared" si="1"/>
        <v> </v>
      </c>
    </row>
    <row r="16" spans="3:11" ht="12.75">
      <c r="C16" s="13" t="s">
        <v>11</v>
      </c>
      <c r="D16" s="13"/>
      <c r="E16" s="24"/>
      <c r="F16" s="25"/>
      <c r="G16" s="224"/>
      <c r="H16" s="33"/>
      <c r="I16" s="25"/>
      <c r="J16" s="24" t="str">
        <f t="shared" si="0"/>
        <v> </v>
      </c>
      <c r="K16" s="25" t="str">
        <f>IF((-E32+F16-H16+I16)&lt;=0," ",(-E32+F16-H16+I16))</f>
        <v> </v>
      </c>
    </row>
    <row r="17" spans="1:11" ht="12.75">
      <c r="A17" s="61" t="s">
        <v>3</v>
      </c>
      <c r="B17" s="61"/>
      <c r="C17" s="13"/>
      <c r="D17" s="13"/>
      <c r="E17" s="24"/>
      <c r="F17" s="25"/>
      <c r="G17" s="221"/>
      <c r="H17" s="33"/>
      <c r="I17" s="25"/>
      <c r="J17" s="24"/>
      <c r="K17" s="25"/>
    </row>
    <row r="18" spans="1:11" ht="12.75">
      <c r="A18" s="7"/>
      <c r="B18" s="7"/>
      <c r="C18" s="13" t="s">
        <v>70</v>
      </c>
      <c r="D18" s="13"/>
      <c r="E18" s="24"/>
      <c r="F18" s="25"/>
      <c r="G18" s="221"/>
      <c r="H18" s="33"/>
      <c r="I18" s="25"/>
      <c r="J18" s="24" t="str">
        <f aca="true" t="shared" si="2" ref="J18:J25">IF((E18-F18+H18-I18)&lt;=0," ",(E18-F18+H18-I18))</f>
        <v> </v>
      </c>
      <c r="K18" s="25" t="str">
        <f aca="true" t="shared" si="3" ref="K18:K25">IF((-E18+F18-H18+I18)&lt;=0," ",(-E18+F18-H18+I18))</f>
        <v> </v>
      </c>
    </row>
    <row r="19" spans="3:11" ht="12.75">
      <c r="C19" s="13" t="s">
        <v>65</v>
      </c>
      <c r="D19" s="13"/>
      <c r="E19" s="24"/>
      <c r="F19" s="25"/>
      <c r="G19" s="221"/>
      <c r="H19" s="33"/>
      <c r="I19" s="25"/>
      <c r="J19" s="24" t="str">
        <f t="shared" si="2"/>
        <v> </v>
      </c>
      <c r="K19" s="25" t="str">
        <f t="shared" si="3"/>
        <v> </v>
      </c>
    </row>
    <row r="20" spans="3:11" ht="12.75">
      <c r="C20" s="13" t="s">
        <v>74</v>
      </c>
      <c r="D20" s="13"/>
      <c r="E20" s="24"/>
      <c r="F20" s="25">
        <v>53691</v>
      </c>
      <c r="G20" s="221"/>
      <c r="H20" s="33"/>
      <c r="I20" s="25"/>
      <c r="J20" s="24" t="str">
        <f t="shared" si="2"/>
        <v> </v>
      </c>
      <c r="K20" s="25">
        <f t="shared" si="3"/>
        <v>53691</v>
      </c>
    </row>
    <row r="21" spans="3:11" ht="12.75">
      <c r="C21" s="13" t="s">
        <v>29</v>
      </c>
      <c r="D21" s="13"/>
      <c r="E21" s="24"/>
      <c r="F21" s="67">
        <v>92311</v>
      </c>
      <c r="G21" s="221"/>
      <c r="H21" s="33"/>
      <c r="I21" s="25"/>
      <c r="J21" s="24" t="str">
        <f t="shared" si="2"/>
        <v> </v>
      </c>
      <c r="K21" s="25">
        <f t="shared" si="3"/>
        <v>92311</v>
      </c>
    </row>
    <row r="22" spans="3:11" ht="12.75">
      <c r="C22" s="13" t="s">
        <v>48</v>
      </c>
      <c r="D22" s="13"/>
      <c r="E22" s="24"/>
      <c r="F22" s="25"/>
      <c r="G22" s="221"/>
      <c r="H22" s="33"/>
      <c r="I22" s="25"/>
      <c r="J22" s="24" t="str">
        <f t="shared" si="2"/>
        <v> </v>
      </c>
      <c r="K22" s="25" t="str">
        <f t="shared" si="3"/>
        <v> </v>
      </c>
    </row>
    <row r="23" spans="3:11" ht="12.75">
      <c r="C23" s="14"/>
      <c r="D23" s="13" t="s">
        <v>48</v>
      </c>
      <c r="E23" s="24"/>
      <c r="F23" s="25">
        <v>503012</v>
      </c>
      <c r="G23" s="221"/>
      <c r="H23" s="33"/>
      <c r="I23" s="25"/>
      <c r="J23" s="24" t="str">
        <f t="shared" si="2"/>
        <v> </v>
      </c>
      <c r="K23" s="25">
        <f t="shared" si="3"/>
        <v>503012</v>
      </c>
    </row>
    <row r="24" spans="3:11" ht="12.75">
      <c r="C24" s="82"/>
      <c r="D24" s="13" t="s">
        <v>107</v>
      </c>
      <c r="E24" s="24"/>
      <c r="F24" s="25"/>
      <c r="G24" s="221"/>
      <c r="H24" s="33"/>
      <c r="I24" s="25"/>
      <c r="J24" s="24" t="str">
        <f t="shared" si="2"/>
        <v> </v>
      </c>
      <c r="K24" s="25" t="str">
        <f t="shared" si="3"/>
        <v> </v>
      </c>
    </row>
    <row r="25" spans="3:11" ht="12.75">
      <c r="C25" s="13" t="s">
        <v>12</v>
      </c>
      <c r="D25" s="13"/>
      <c r="E25" s="24"/>
      <c r="F25" s="25"/>
      <c r="G25" s="221"/>
      <c r="H25" s="33"/>
      <c r="I25" s="25"/>
      <c r="J25" s="24" t="str">
        <f t="shared" si="2"/>
        <v> </v>
      </c>
      <c r="K25" s="25" t="str">
        <f t="shared" si="3"/>
        <v> </v>
      </c>
    </row>
    <row r="26" spans="1:11" ht="12.75">
      <c r="A26" s="61" t="s">
        <v>2</v>
      </c>
      <c r="B26" s="61"/>
      <c r="C26" s="13"/>
      <c r="D26" s="13"/>
      <c r="E26" s="24"/>
      <c r="F26" s="25"/>
      <c r="G26" s="221"/>
      <c r="H26" s="33"/>
      <c r="I26" s="25"/>
      <c r="J26" s="24"/>
      <c r="K26" s="25"/>
    </row>
    <row r="27" spans="3:11" ht="12.75">
      <c r="C27" s="13" t="s">
        <v>75</v>
      </c>
      <c r="D27" s="13"/>
      <c r="E27" s="24"/>
      <c r="F27" s="25"/>
      <c r="G27" s="221"/>
      <c r="H27" s="33"/>
      <c r="I27" s="25"/>
      <c r="J27" s="24" t="str">
        <f aca="true" t="shared" si="4" ref="J27:J32">IF((E27-F27+H27-I27)&lt;=0," ",(E27-F27+H27-I27))</f>
        <v> </v>
      </c>
      <c r="K27" s="25" t="str">
        <f aca="true" t="shared" si="5" ref="K27:K32">IF((-E27+F27-H27+I27)&lt;=0," ",(-E27+F27-H27+I27))</f>
        <v> </v>
      </c>
    </row>
    <row r="28" spans="3:11" ht="12.75">
      <c r="C28" s="14"/>
      <c r="D28" s="13" t="s">
        <v>76</v>
      </c>
      <c r="E28" s="24">
        <v>183685</v>
      </c>
      <c r="F28" s="25"/>
      <c r="G28" s="221"/>
      <c r="H28" s="33"/>
      <c r="I28" s="25"/>
      <c r="J28" s="24">
        <f t="shared" si="4"/>
        <v>183685</v>
      </c>
      <c r="K28" s="25" t="str">
        <f t="shared" si="5"/>
        <v> </v>
      </c>
    </row>
    <row r="29" spans="3:11" ht="12.75">
      <c r="C29" s="82"/>
      <c r="D29" s="13" t="s">
        <v>77</v>
      </c>
      <c r="E29" s="24"/>
      <c r="F29" s="67">
        <v>156255</v>
      </c>
      <c r="G29" s="221"/>
      <c r="H29" s="33"/>
      <c r="I29" s="25"/>
      <c r="J29" s="24" t="str">
        <f t="shared" si="4"/>
        <v> </v>
      </c>
      <c r="K29" s="25">
        <f t="shared" si="5"/>
        <v>156255</v>
      </c>
    </row>
    <row r="30" spans="3:11" ht="12.75">
      <c r="C30" s="13" t="s">
        <v>0</v>
      </c>
      <c r="D30" s="13"/>
      <c r="E30" s="24"/>
      <c r="F30" s="25"/>
      <c r="G30" s="224"/>
      <c r="H30" s="33"/>
      <c r="I30" s="25"/>
      <c r="J30" s="24" t="str">
        <f t="shared" si="4"/>
        <v> </v>
      </c>
      <c r="K30" s="25" t="str">
        <f t="shared" si="5"/>
        <v> </v>
      </c>
    </row>
    <row r="31" spans="3:11" ht="12.75">
      <c r="C31" s="13" t="s">
        <v>45</v>
      </c>
      <c r="D31" s="13"/>
      <c r="E31" s="24"/>
      <c r="F31" s="25"/>
      <c r="G31" s="221"/>
      <c r="H31" s="33"/>
      <c r="I31" s="25"/>
      <c r="J31" s="24" t="str">
        <f t="shared" si="4"/>
        <v> </v>
      </c>
      <c r="K31" s="25" t="str">
        <f t="shared" si="5"/>
        <v> </v>
      </c>
    </row>
    <row r="32" spans="3:11" ht="12.75">
      <c r="C32" s="13" t="s">
        <v>24</v>
      </c>
      <c r="D32" s="13"/>
      <c r="E32" s="24">
        <v>1709</v>
      </c>
      <c r="F32" s="25"/>
      <c r="G32" s="221"/>
      <c r="H32" s="33"/>
      <c r="I32" s="25"/>
      <c r="J32" s="24">
        <f t="shared" si="4"/>
        <v>1709</v>
      </c>
      <c r="K32" s="25" t="str">
        <f t="shared" si="5"/>
        <v> </v>
      </c>
    </row>
    <row r="33" spans="1:11" ht="12.75">
      <c r="A33" s="177" t="s">
        <v>258</v>
      </c>
      <c r="B33" s="177"/>
      <c r="C33" s="177"/>
      <c r="D33" s="177"/>
      <c r="E33" s="178">
        <f>SUM(E9:E32)</f>
        <v>1585798</v>
      </c>
      <c r="F33" s="179">
        <f>SUM(F9:F32)</f>
        <v>805269</v>
      </c>
      <c r="G33" s="225"/>
      <c r="H33" s="180">
        <f>SUM(H9:H32)</f>
        <v>0</v>
      </c>
      <c r="I33" s="179">
        <f>SUM(I9:I32)</f>
        <v>0</v>
      </c>
      <c r="J33" s="178">
        <f>SUM(J9:J32)</f>
        <v>1585798</v>
      </c>
      <c r="K33" s="179">
        <f>SUM(K9:K32)</f>
        <v>805269</v>
      </c>
    </row>
    <row r="34" spans="1:11" s="3" customFormat="1" ht="12.75">
      <c r="A34" s="8"/>
      <c r="B34" s="8"/>
      <c r="C34" s="8"/>
      <c r="D34" s="8"/>
      <c r="E34" s="10"/>
      <c r="F34" s="10"/>
      <c r="G34" s="214"/>
      <c r="H34" s="10"/>
      <c r="I34" s="10"/>
      <c r="J34" s="10"/>
      <c r="K34" s="10"/>
    </row>
    <row r="35" spans="1:11" s="176" customFormat="1" ht="12.75">
      <c r="A35" s="174" t="s">
        <v>176</v>
      </c>
      <c r="B35" s="174" t="s">
        <v>281</v>
      </c>
      <c r="C35" s="174"/>
      <c r="D35" s="174"/>
      <c r="E35" s="143"/>
      <c r="F35" s="143"/>
      <c r="G35" s="143"/>
      <c r="H35" s="143"/>
      <c r="I35" s="143"/>
      <c r="J35" s="143"/>
      <c r="K35" s="143"/>
    </row>
    <row r="36" spans="1:11" s="3" customFormat="1" ht="12.75">
      <c r="A36" s="8"/>
      <c r="B36" s="8"/>
      <c r="C36" s="8"/>
      <c r="D36" s="8"/>
      <c r="E36" s="10"/>
      <c r="F36" s="10"/>
      <c r="G36" s="214"/>
      <c r="H36" s="10"/>
      <c r="I36" s="10"/>
      <c r="J36" s="10"/>
      <c r="K36" s="10"/>
    </row>
    <row r="37" spans="1:11" ht="14.25" customHeight="1">
      <c r="A37" s="341" t="s">
        <v>244</v>
      </c>
      <c r="B37" s="342"/>
      <c r="C37" s="342"/>
      <c r="D37" s="342"/>
      <c r="E37" s="342"/>
      <c r="F37" s="342"/>
      <c r="G37" s="342"/>
      <c r="H37" s="342"/>
      <c r="I37" s="342"/>
      <c r="J37" s="342"/>
      <c r="K37" s="343"/>
    </row>
    <row r="38" spans="1:11" s="64" customFormat="1" ht="13.5" customHeight="1">
      <c r="A38" s="279" t="s">
        <v>171</v>
      </c>
      <c r="B38" s="277"/>
      <c r="C38" s="277"/>
      <c r="D38" s="278"/>
      <c r="E38" s="280" t="s">
        <v>119</v>
      </c>
      <c r="F38" s="282"/>
      <c r="G38" s="280" t="s">
        <v>37</v>
      </c>
      <c r="H38" s="281"/>
      <c r="I38" s="282"/>
      <c r="J38" s="280" t="s">
        <v>120</v>
      </c>
      <c r="K38" s="282"/>
    </row>
    <row r="39" spans="1:11" s="64" customFormat="1" ht="13.5" customHeight="1">
      <c r="A39" s="274"/>
      <c r="B39" s="275"/>
      <c r="C39" s="275"/>
      <c r="D39" s="276"/>
      <c r="E39" s="283"/>
      <c r="F39" s="285"/>
      <c r="G39" s="283"/>
      <c r="H39" s="284"/>
      <c r="I39" s="285"/>
      <c r="J39" s="283"/>
      <c r="K39" s="285"/>
    </row>
    <row r="40" spans="5:11" ht="12.75">
      <c r="E40" s="20" t="s">
        <v>26</v>
      </c>
      <c r="F40" s="21" t="s">
        <v>27</v>
      </c>
      <c r="G40" s="30" t="s">
        <v>5</v>
      </c>
      <c r="H40" s="31" t="s">
        <v>26</v>
      </c>
      <c r="I40" s="21" t="s">
        <v>27</v>
      </c>
      <c r="J40" s="20" t="s">
        <v>26</v>
      </c>
      <c r="K40" s="21" t="s">
        <v>27</v>
      </c>
    </row>
    <row r="41" spans="1:11" ht="15">
      <c r="A41" s="60" t="s">
        <v>110</v>
      </c>
      <c r="B41" s="60"/>
      <c r="E41" s="22"/>
      <c r="F41" s="23"/>
      <c r="G41" s="220"/>
      <c r="H41" s="32"/>
      <c r="I41" s="23"/>
      <c r="J41" s="22"/>
      <c r="K41" s="23"/>
    </row>
    <row r="42" spans="1:11" ht="12.75">
      <c r="A42" s="62" t="s">
        <v>188</v>
      </c>
      <c r="B42" s="62"/>
      <c r="C42" s="8"/>
      <c r="D42" s="8"/>
      <c r="E42" s="22"/>
      <c r="F42" s="23"/>
      <c r="G42" s="220"/>
      <c r="H42" s="32"/>
      <c r="I42" s="23"/>
      <c r="J42" s="22"/>
      <c r="K42" s="23"/>
    </row>
    <row r="43" spans="1:11" ht="12.75">
      <c r="A43" s="18"/>
      <c r="B43" s="155" t="s">
        <v>94</v>
      </c>
      <c r="C43" s="155"/>
      <c r="D43" s="170"/>
      <c r="E43" s="162"/>
      <c r="F43" s="169"/>
      <c r="G43" s="226"/>
      <c r="H43" s="168"/>
      <c r="I43" s="169"/>
      <c r="J43" s="162"/>
      <c r="K43" s="169"/>
    </row>
    <row r="44" spans="3:11" ht="12.75">
      <c r="C44" s="13" t="s">
        <v>189</v>
      </c>
      <c r="D44" s="13"/>
      <c r="E44" s="24"/>
      <c r="F44" s="67">
        <v>127456</v>
      </c>
      <c r="G44" s="227"/>
      <c r="H44" s="36"/>
      <c r="I44" s="37"/>
      <c r="J44" s="24" t="str">
        <f>IF((E44-F44+H44-I44)&lt;=0," ",(E44-F44+H44-I44))</f>
        <v> </v>
      </c>
      <c r="K44" s="25">
        <f>IF((-E44+F44-H44+I44)&lt;=0," ",(-E44+F44-H44+I44))</f>
        <v>127456</v>
      </c>
    </row>
    <row r="45" spans="3:11" ht="12.75">
      <c r="C45" s="14" t="s">
        <v>64</v>
      </c>
      <c r="D45" s="14"/>
      <c r="E45" s="26"/>
      <c r="F45" s="27"/>
      <c r="G45" s="222"/>
      <c r="H45" s="34"/>
      <c r="I45" s="27"/>
      <c r="J45" s="24" t="str">
        <f>IF((E45-F45+H45-I45)&lt;=0," ",(E45-F45+H45-I45))</f>
        <v> </v>
      </c>
      <c r="K45" s="25" t="str">
        <f>IF((-E45+F45-H45+I45)&lt;=0," ",(-E45+F45-H45+I45))</f>
        <v> </v>
      </c>
    </row>
    <row r="46" spans="3:11" ht="24" customHeight="1">
      <c r="C46" s="288" t="s">
        <v>79</v>
      </c>
      <c r="D46" s="289"/>
      <c r="E46" s="41">
        <f>F153</f>
        <v>193626</v>
      </c>
      <c r="F46" s="42" t="str">
        <f>E153</f>
        <v> </v>
      </c>
      <c r="G46" s="228"/>
      <c r="H46" s="117">
        <f>I153</f>
        <v>19277</v>
      </c>
      <c r="I46" s="42">
        <f>H153</f>
        <v>0</v>
      </c>
      <c r="J46" s="41">
        <f>K153</f>
        <v>212903</v>
      </c>
      <c r="K46" s="42" t="str">
        <f>J153</f>
        <v> </v>
      </c>
    </row>
    <row r="47" spans="3:11" ht="12.75">
      <c r="C47" s="13" t="s">
        <v>232</v>
      </c>
      <c r="D47" s="15"/>
      <c r="E47" s="24"/>
      <c r="F47" s="27"/>
      <c r="G47" s="222">
        <v>15</v>
      </c>
      <c r="H47" s="34"/>
      <c r="I47" s="27">
        <f>I248</f>
        <v>215712</v>
      </c>
      <c r="J47" s="24" t="str">
        <f>IF((E47-F47+H47-I47)&lt;=0," ",(E47-F47+H47-I47))</f>
        <v> </v>
      </c>
      <c r="K47" s="25">
        <f>IF((-E47+F47-H47+I47)&lt;=0," ",(-E47+F47-H47+I47))</f>
        <v>215712</v>
      </c>
    </row>
    <row r="48" spans="3:11" ht="12.75">
      <c r="C48" s="13" t="s">
        <v>38</v>
      </c>
      <c r="D48" s="15"/>
      <c r="E48" s="24"/>
      <c r="F48" s="27"/>
      <c r="G48" s="222"/>
      <c r="H48" s="34"/>
      <c r="I48" s="27"/>
      <c r="J48" s="24" t="str">
        <f>IF((E48-F48+H48-I48)&lt;=0," ",(E48-F48+H48-I48))</f>
        <v> </v>
      </c>
      <c r="K48" s="25" t="str">
        <f>IF((-E48+F48-H48+I48)&lt;=0," ",(-E48+F48-H48+I48))</f>
        <v> </v>
      </c>
    </row>
    <row r="49" spans="2:11" ht="14.25" customHeight="1">
      <c r="B49" s="286" t="s">
        <v>134</v>
      </c>
      <c r="C49" s="286"/>
      <c r="D49" s="287"/>
      <c r="E49" s="162"/>
      <c r="F49" s="25"/>
      <c r="G49" s="221"/>
      <c r="H49" s="33"/>
      <c r="I49" s="25"/>
      <c r="J49" s="24"/>
      <c r="K49" s="25"/>
    </row>
    <row r="50" spans="3:11" ht="12.75">
      <c r="C50" s="13" t="s">
        <v>189</v>
      </c>
      <c r="D50" s="15"/>
      <c r="E50" s="24"/>
      <c r="F50" s="25">
        <v>809102</v>
      </c>
      <c r="G50" s="227"/>
      <c r="H50" s="36"/>
      <c r="I50" s="37"/>
      <c r="J50" s="24" t="str">
        <f>IF((E50-F50+H50-I50)&lt;=0," ",(E50-F50+H50-I50))</f>
        <v> </v>
      </c>
      <c r="K50" s="25">
        <f>IF((-E50+F50-H50+I50)&lt;=0," ",(-E50+F50-H50+I50))</f>
        <v>809102</v>
      </c>
    </row>
    <row r="51" spans="3:11" ht="12.75">
      <c r="C51" s="14" t="s">
        <v>64</v>
      </c>
      <c r="D51" s="14"/>
      <c r="E51" s="26"/>
      <c r="F51" s="27"/>
      <c r="G51" s="222"/>
      <c r="H51" s="34"/>
      <c r="I51" s="27"/>
      <c r="J51" s="24" t="str">
        <f>IF((E51-F51+H51-I51)&lt;=0," ",(E51-F51+H51-I51))</f>
        <v> </v>
      </c>
      <c r="K51" s="25" t="str">
        <f>IF((-E51+F51-H51+I51)&lt;=0," ",(-E51+F51-H51+I51))</f>
        <v> </v>
      </c>
    </row>
    <row r="52" spans="1:11" ht="12.75">
      <c r="A52" s="8"/>
      <c r="B52" s="8"/>
      <c r="C52" s="13" t="s">
        <v>232</v>
      </c>
      <c r="D52" s="15"/>
      <c r="E52" s="24"/>
      <c r="F52" s="25"/>
      <c r="G52" s="221">
        <v>15</v>
      </c>
      <c r="H52" s="33">
        <f>H247</f>
        <v>215712</v>
      </c>
      <c r="I52" s="25"/>
      <c r="J52" s="24">
        <f>IF((E52-F52+H52-I52)&lt;=0," ",(E52-F52+H52-I52))</f>
        <v>215712</v>
      </c>
      <c r="K52" s="25" t="str">
        <f>IF((-E52+F52-H52+I52)&lt;=0," ",(-E52+F52-H52+I52))</f>
        <v> </v>
      </c>
    </row>
    <row r="53" spans="1:11" ht="12.75">
      <c r="A53" s="8"/>
      <c r="B53" s="8"/>
      <c r="C53" s="13" t="s">
        <v>38</v>
      </c>
      <c r="D53" s="15"/>
      <c r="E53" s="24"/>
      <c r="F53" s="25"/>
      <c r="G53" s="221"/>
      <c r="H53" s="33"/>
      <c r="I53" s="25"/>
      <c r="J53" s="24" t="str">
        <f>IF((E53-F53+H53-I53)&lt;=0," ",(E53-F53+H53-I53))</f>
        <v> </v>
      </c>
      <c r="K53" s="25" t="str">
        <f>IF((-E53+F53-H53+I53)&lt;=0," ",(-E53+F53-H53+I53))</f>
        <v> </v>
      </c>
    </row>
    <row r="54" spans="2:11" ht="12.75" customHeight="1">
      <c r="B54" s="286" t="s">
        <v>132</v>
      </c>
      <c r="C54" s="286"/>
      <c r="D54" s="287"/>
      <c r="E54" s="162"/>
      <c r="F54" s="25"/>
      <c r="G54" s="221"/>
      <c r="H54" s="33"/>
      <c r="I54" s="25"/>
      <c r="J54" s="24"/>
      <c r="K54" s="25"/>
    </row>
    <row r="55" spans="3:11" ht="12.75">
      <c r="C55" s="13" t="s">
        <v>189</v>
      </c>
      <c r="D55" s="15"/>
      <c r="E55" s="24"/>
      <c r="F55" s="25"/>
      <c r="G55" s="227"/>
      <c r="H55" s="36"/>
      <c r="I55" s="37"/>
      <c r="J55" s="24" t="str">
        <f>IF((E55-F55+H55-I55)&lt;=0," ",(E55-F55+H55-I55))</f>
        <v> </v>
      </c>
      <c r="K55" s="25" t="str">
        <f>IF((-E55+F55-H55+I55)&lt;=0," ",(-E55+F55-H55+I55))</f>
        <v> </v>
      </c>
    </row>
    <row r="56" spans="3:11" ht="12.75">
      <c r="C56" s="14" t="s">
        <v>64</v>
      </c>
      <c r="D56" s="14"/>
      <c r="E56" s="26"/>
      <c r="F56" s="27"/>
      <c r="G56" s="222"/>
      <c r="H56" s="34"/>
      <c r="I56" s="27"/>
      <c r="J56" s="24" t="str">
        <f>IF((E56-F56+H56-I56)&lt;=0," ",(E56-F56+H56-I56))</f>
        <v> </v>
      </c>
      <c r="K56" s="25" t="str">
        <f>IF((-E56+F56-H56+I56)&lt;=0," ",(-E56+F56-H56+I56))</f>
        <v> </v>
      </c>
    </row>
    <row r="57" spans="1:11" ht="12.75">
      <c r="A57" s="8"/>
      <c r="B57" s="8"/>
      <c r="C57" s="13" t="s">
        <v>232</v>
      </c>
      <c r="D57" s="15"/>
      <c r="E57" s="24"/>
      <c r="F57" s="25"/>
      <c r="G57" s="221"/>
      <c r="H57" s="33"/>
      <c r="I57" s="25"/>
      <c r="J57" s="24" t="str">
        <f>IF((E57-F57+H57-I57)&lt;=0," ",(E57-F57+H57-I57))</f>
        <v> </v>
      </c>
      <c r="K57" s="25" t="str">
        <f>IF((-E57+F57-H57+I57)&lt;=0," ",(-E57+F57-H57+I57))</f>
        <v> </v>
      </c>
    </row>
    <row r="58" spans="1:11" ht="12.75">
      <c r="A58" s="8"/>
      <c r="B58" s="8"/>
      <c r="C58" s="13" t="s">
        <v>38</v>
      </c>
      <c r="D58" s="15"/>
      <c r="E58" s="24"/>
      <c r="F58" s="25"/>
      <c r="G58" s="221"/>
      <c r="H58" s="33"/>
      <c r="I58" s="25"/>
      <c r="J58" s="24" t="str">
        <f>IF((E58-F58+H58-I58)&lt;=0," ",(E58-F58+H58-I58))</f>
        <v> </v>
      </c>
      <c r="K58" s="25" t="str">
        <f>IF((-E58+F58-H58+I58)&lt;=0," ",(-E58+F58-H58+I58))</f>
        <v> </v>
      </c>
    </row>
    <row r="59" spans="2:11" ht="13.5" customHeight="1">
      <c r="B59" s="286" t="s">
        <v>133</v>
      </c>
      <c r="C59" s="286"/>
      <c r="D59" s="287"/>
      <c r="E59" s="162"/>
      <c r="F59" s="25"/>
      <c r="G59" s="221"/>
      <c r="H59" s="33"/>
      <c r="I59" s="25"/>
      <c r="J59" s="24"/>
      <c r="K59" s="25"/>
    </row>
    <row r="60" spans="3:11" ht="12.75">
      <c r="C60" s="13" t="s">
        <v>189</v>
      </c>
      <c r="D60" s="15"/>
      <c r="E60" s="24"/>
      <c r="F60" s="25">
        <v>190977</v>
      </c>
      <c r="G60" s="227"/>
      <c r="H60" s="36"/>
      <c r="I60" s="37"/>
      <c r="J60" s="24" t="str">
        <f>IF((E60-F60+H60-I60)&lt;=0," ",(E60-F60+H60-I60))</f>
        <v> </v>
      </c>
      <c r="K60" s="25">
        <f>IF((-E60+F60-H60+I60)&lt;=0," ",(-E60+F60-H60+I60))</f>
        <v>190977</v>
      </c>
    </row>
    <row r="61" spans="3:11" ht="12.75">
      <c r="C61" s="14" t="s">
        <v>64</v>
      </c>
      <c r="D61" s="14"/>
      <c r="E61" s="26"/>
      <c r="F61" s="27"/>
      <c r="G61" s="222"/>
      <c r="H61" s="34"/>
      <c r="I61" s="27"/>
      <c r="J61" s="24" t="str">
        <f>IF((E61-F61+H61-I61)&lt;=0," ",(E61-F61+H61-I61))</f>
        <v> </v>
      </c>
      <c r="K61" s="25" t="str">
        <f>IF((-E61+F61-H61+I61)&lt;=0," ",(-E61+F61-H61+I61))</f>
        <v> </v>
      </c>
    </row>
    <row r="62" spans="1:11" ht="12" customHeight="1">
      <c r="A62" s="8"/>
      <c r="B62" s="8"/>
      <c r="C62" s="216" t="s">
        <v>232</v>
      </c>
      <c r="D62" s="215"/>
      <c r="E62" s="24"/>
      <c r="F62" s="25"/>
      <c r="G62" s="229"/>
      <c r="H62" s="33">
        <v>1</v>
      </c>
      <c r="I62" s="25"/>
      <c r="J62" s="24">
        <f>IF((E62-F62+H62-I62)&lt;=0," ",(E62-F62+H62-I62))</f>
        <v>1</v>
      </c>
      <c r="K62" s="25" t="str">
        <f>IF((-E62+F62-H62+I62)&lt;=0," ",(-E62+F62-H62+I62))</f>
        <v> </v>
      </c>
    </row>
    <row r="63" spans="1:11" ht="21.75" customHeight="1">
      <c r="A63" s="8"/>
      <c r="B63" s="8"/>
      <c r="C63" s="216" t="s">
        <v>38</v>
      </c>
      <c r="D63" s="215"/>
      <c r="E63" s="24"/>
      <c r="F63" s="25"/>
      <c r="G63" s="229" t="s">
        <v>252</v>
      </c>
      <c r="H63" s="33">
        <f>H223</f>
        <v>240000</v>
      </c>
      <c r="I63" s="25">
        <f>I216+I232+I240+I244</f>
        <v>152905</v>
      </c>
      <c r="J63" s="24">
        <f>IF((E63-F63+H63-I63)&lt;=0," ",(E63-F63+H63-I63))</f>
        <v>87095</v>
      </c>
      <c r="K63" s="25" t="str">
        <f>IF((-E63+F63-H63+I63)&lt;=0," ",(-E63+F63-H63+I63))</f>
        <v> </v>
      </c>
    </row>
    <row r="64" spans="1:11" ht="12.75">
      <c r="A64" s="7" t="s">
        <v>78</v>
      </c>
      <c r="B64" s="415" t="s">
        <v>73</v>
      </c>
      <c r="C64" s="415"/>
      <c r="D64" s="264"/>
      <c r="E64" s="22"/>
      <c r="F64" s="23"/>
      <c r="G64" s="220"/>
      <c r="H64" s="32"/>
      <c r="I64" s="23"/>
      <c r="J64" s="162"/>
      <c r="K64" s="169"/>
    </row>
    <row r="65" spans="3:11" ht="12.75">
      <c r="C65" s="13" t="s">
        <v>189</v>
      </c>
      <c r="D65" s="13"/>
      <c r="E65" s="24"/>
      <c r="F65" s="25"/>
      <c r="G65" s="227"/>
      <c r="H65" s="36"/>
      <c r="I65" s="37"/>
      <c r="J65" s="24" t="str">
        <f>IF((E65-F65+H65-I65)&lt;=0," ",(E65-F65+H65-I65))</f>
        <v> </v>
      </c>
      <c r="K65" s="25" t="str">
        <f>IF((-E65+F65-H65+I65)&lt;=0," ",(-E65+F65-H65+I65))</f>
        <v> </v>
      </c>
    </row>
    <row r="66" spans="3:11" ht="12.75">
      <c r="C66" s="13" t="s">
        <v>64</v>
      </c>
      <c r="D66" s="13"/>
      <c r="E66" s="24"/>
      <c r="F66" s="25"/>
      <c r="G66" s="221"/>
      <c r="H66" s="33"/>
      <c r="I66" s="25"/>
      <c r="J66" s="24" t="str">
        <f>IF((E66-F66+H66-I66)&lt;=0," ",(E66-F66+H66-I66))</f>
        <v> </v>
      </c>
      <c r="K66" s="25" t="str">
        <f>IF((-E66+F66-H66+I66)&lt;=0," ",(-E66+F66-H66+I66))</f>
        <v> </v>
      </c>
    </row>
    <row r="67" spans="3:11" ht="12.75">
      <c r="C67" s="13" t="s">
        <v>261</v>
      </c>
      <c r="D67" s="13"/>
      <c r="E67" s="24"/>
      <c r="F67" s="25"/>
      <c r="G67" s="221"/>
      <c r="H67" s="33"/>
      <c r="I67" s="25"/>
      <c r="J67" s="24" t="str">
        <f>IF((E67-F67+H67-I67)&lt;=0," ",(E67-F67+H67-I67))</f>
        <v> </v>
      </c>
      <c r="K67" s="25" t="str">
        <f>IF((-E67+F67-H67+I67)&lt;=0," ",(-E67+F67-H67+I67))</f>
        <v> </v>
      </c>
    </row>
    <row r="68" spans="3:11" ht="12.75">
      <c r="C68" s="13" t="s">
        <v>262</v>
      </c>
      <c r="D68" s="15"/>
      <c r="E68" s="24"/>
      <c r="F68" s="25"/>
      <c r="G68" s="221"/>
      <c r="H68" s="33"/>
      <c r="I68" s="25"/>
      <c r="J68" s="24" t="str">
        <f>IF((E68-F68+H68-I68)&lt;=0," ",(E68-F68+H68-I68))</f>
        <v> </v>
      </c>
      <c r="K68" s="25" t="str">
        <f>IF((-E68+F68-H68+I68)&lt;=0," ",(-E68+F68-H68+I68))</f>
        <v> </v>
      </c>
    </row>
    <row r="69" spans="1:11" ht="12.75">
      <c r="A69" s="7"/>
      <c r="B69" s="273" t="s">
        <v>95</v>
      </c>
      <c r="C69" s="273"/>
      <c r="D69" s="264"/>
      <c r="E69" s="24"/>
      <c r="F69" s="25"/>
      <c r="G69" s="221"/>
      <c r="H69" s="33"/>
      <c r="I69" s="25"/>
      <c r="J69" s="24"/>
      <c r="K69" s="25"/>
    </row>
    <row r="70" spans="3:11" ht="12.75">
      <c r="C70" s="13" t="s">
        <v>189</v>
      </c>
      <c r="D70" s="13"/>
      <c r="E70" s="24"/>
      <c r="F70" s="25"/>
      <c r="G70" s="227"/>
      <c r="H70" s="36"/>
      <c r="I70" s="37"/>
      <c r="J70" s="24" t="str">
        <f>IF((E70-F70+H70-I70)&lt;=0," ",(E70-F70+H70-I70))</f>
        <v> </v>
      </c>
      <c r="K70" s="25" t="str">
        <f>IF((-E70+F70-H70+I70)&lt;=0," ",(-E70+F70-H70+I70))</f>
        <v> </v>
      </c>
    </row>
    <row r="71" spans="3:11" ht="12.75">
      <c r="C71" s="14" t="s">
        <v>64</v>
      </c>
      <c r="D71" s="14"/>
      <c r="E71" s="26"/>
      <c r="F71" s="27"/>
      <c r="G71" s="222"/>
      <c r="H71" s="34"/>
      <c r="I71" s="27"/>
      <c r="J71" s="24" t="str">
        <f>IF((E71-F71+H71-I71)&lt;=0," ",(E71-F71+H71-I71))</f>
        <v> </v>
      </c>
      <c r="K71" s="25" t="str">
        <f>IF((-E71+F71-H71+I71)&lt;=0," ",(-E71+F71-H71+I71))</f>
        <v> </v>
      </c>
    </row>
    <row r="72" spans="3:11" ht="24" customHeight="1">
      <c r="C72" s="288" t="s">
        <v>81</v>
      </c>
      <c r="D72" s="289"/>
      <c r="E72" s="41" t="str">
        <f>F183</f>
        <v> </v>
      </c>
      <c r="F72" s="42" t="str">
        <f>E183</f>
        <v> </v>
      </c>
      <c r="G72" s="228"/>
      <c r="H72" s="117">
        <f>I183</f>
        <v>0</v>
      </c>
      <c r="I72" s="42">
        <f>H183</f>
        <v>0</v>
      </c>
      <c r="J72" s="41" t="str">
        <f>K183</f>
        <v> </v>
      </c>
      <c r="K72" s="42" t="str">
        <f>J183</f>
        <v> </v>
      </c>
    </row>
    <row r="73" spans="3:11" ht="12.75">
      <c r="C73" s="13" t="s">
        <v>232</v>
      </c>
      <c r="D73" s="15"/>
      <c r="E73" s="24"/>
      <c r="F73" s="25"/>
      <c r="G73" s="221"/>
      <c r="H73" s="33"/>
      <c r="I73" s="25"/>
      <c r="J73" s="24" t="str">
        <f>IF((E73-F73+H73-I73)&lt;=0," ",(E73-F73+H73-I73))</f>
        <v> </v>
      </c>
      <c r="K73" s="25" t="str">
        <f>IF((-E73+F73-H73+I73)&lt;=0," ",(-E73+F73-H73+I73))</f>
        <v> </v>
      </c>
    </row>
    <row r="74" spans="3:11" ht="12.75">
      <c r="C74" s="13" t="s">
        <v>38</v>
      </c>
      <c r="D74" s="15"/>
      <c r="E74" s="24"/>
      <c r="F74" s="25"/>
      <c r="G74" s="221"/>
      <c r="H74" s="33"/>
      <c r="I74" s="25"/>
      <c r="J74" s="24" t="str">
        <f>IF((E74-F74+H74-I74)&lt;=0," ",(E74-F74+H74-I74))</f>
        <v> </v>
      </c>
      <c r="K74" s="25" t="str">
        <f>IF((-E74+F74-H74+I74)&lt;=0," ",(-E74+F74-H74+I74))</f>
        <v> </v>
      </c>
    </row>
    <row r="75" spans="1:11" ht="12.75">
      <c r="A75" s="7" t="s">
        <v>78</v>
      </c>
      <c r="B75" s="415" t="s">
        <v>82</v>
      </c>
      <c r="C75" s="415"/>
      <c r="D75" s="264"/>
      <c r="E75" s="22"/>
      <c r="F75" s="23"/>
      <c r="G75" s="220"/>
      <c r="H75" s="32"/>
      <c r="I75" s="23"/>
      <c r="J75" s="22"/>
      <c r="K75" s="23"/>
    </row>
    <row r="76" spans="3:11" ht="12.75">
      <c r="C76" s="13" t="s">
        <v>189</v>
      </c>
      <c r="D76" s="15"/>
      <c r="E76" s="24">
        <v>153380</v>
      </c>
      <c r="F76" s="67"/>
      <c r="G76" s="227"/>
      <c r="H76" s="36"/>
      <c r="I76" s="37"/>
      <c r="J76" s="24">
        <f>IF((E76-F76+H76-I76)&lt;=0," ",(E76-F76+H76-I76))</f>
        <v>153380</v>
      </c>
      <c r="K76" s="25" t="str">
        <f>IF((-E76+F76-H76+I76)&lt;=0," ",(-E76+F76-H76+I76))</f>
        <v> </v>
      </c>
    </row>
    <row r="77" spans="3:11" ht="12.75">
      <c r="C77" s="14" t="s">
        <v>64</v>
      </c>
      <c r="D77" s="14"/>
      <c r="E77" s="26"/>
      <c r="F77" s="27"/>
      <c r="G77" s="222"/>
      <c r="H77" s="34"/>
      <c r="I77" s="27"/>
      <c r="J77" s="24" t="str">
        <f>IF((E77-F77+H77-I77)&lt;=0," ",(E77-F77+H77-I77))</f>
        <v> </v>
      </c>
      <c r="K77" s="25" t="str">
        <f>IF((-E77+F77-H77+I77)&lt;=0," ",(-E77+F77-H77+I77))</f>
        <v> </v>
      </c>
    </row>
    <row r="78" spans="3:11" ht="12.75">
      <c r="C78" s="13" t="s">
        <v>232</v>
      </c>
      <c r="D78" s="15"/>
      <c r="E78" s="26"/>
      <c r="F78" s="27"/>
      <c r="G78" s="222"/>
      <c r="H78" s="34"/>
      <c r="I78" s="27">
        <v>1</v>
      </c>
      <c r="J78" s="24" t="str">
        <f>IF((E78-F78+H78-I78)&lt;=0," ",(E78-F78+H78-I78))</f>
        <v> </v>
      </c>
      <c r="K78" s="25">
        <f>IF((-E78+F78-H78+I78)&lt;=0," ",(-E78+F78-H78+I78))</f>
        <v>1</v>
      </c>
    </row>
    <row r="79" spans="3:11" ht="48.75" customHeight="1">
      <c r="C79" s="144" t="s">
        <v>38</v>
      </c>
      <c r="D79" s="217"/>
      <c r="E79" s="26"/>
      <c r="F79" s="27"/>
      <c r="G79" s="229" t="s">
        <v>251</v>
      </c>
      <c r="H79" s="33">
        <f>H203+H207+H211+H227+H235</f>
        <v>137418</v>
      </c>
      <c r="I79" s="25">
        <f>I196+I220</f>
        <v>243790</v>
      </c>
      <c r="J79" s="24" t="str">
        <f>IF((E79-F79+H79-I79)&lt;=0," ",(E79-F79+H79-I79))</f>
        <v> </v>
      </c>
      <c r="K79" s="25">
        <f>IF((-E79+F79-H79+I79)&lt;=0," ",(-E79+F79-H79+I79))</f>
        <v>106372</v>
      </c>
    </row>
    <row r="80" spans="3:11" ht="12.75" customHeight="1">
      <c r="C80" s="416" t="s">
        <v>233</v>
      </c>
      <c r="D80" s="417"/>
      <c r="E80" s="24"/>
      <c r="F80" s="25"/>
      <c r="H80" s="33"/>
      <c r="I80" s="25"/>
      <c r="J80" s="24" t="str">
        <f>IF((E80-F80+H80-I80)&lt;=0," ",(E80-F80+H80-I80))</f>
        <v> </v>
      </c>
      <c r="K80" s="25" t="str">
        <f>IF((-E80+F80-H80+I80)&lt;=0," ",(-E80+F80-H80+I80))</f>
        <v> </v>
      </c>
    </row>
    <row r="81" spans="1:11" ht="24" customHeight="1">
      <c r="A81" s="346" t="s">
        <v>179</v>
      </c>
      <c r="B81" s="346"/>
      <c r="C81" s="346"/>
      <c r="D81" s="347"/>
      <c r="E81" s="178">
        <f>SUM(E44:E80)</f>
        <v>347006</v>
      </c>
      <c r="F81" s="179">
        <f>SUM(F44:F80)</f>
        <v>1127535</v>
      </c>
      <c r="G81" s="225"/>
      <c r="H81" s="180">
        <f>SUM(H44:H80)</f>
        <v>612408</v>
      </c>
      <c r="I81" s="179">
        <f>SUM(I44:I80)</f>
        <v>612408</v>
      </c>
      <c r="J81" s="178">
        <f>SUM(J44:J80)</f>
        <v>669091</v>
      </c>
      <c r="K81" s="179">
        <f>SUM(K44:K80)</f>
        <v>1449620</v>
      </c>
    </row>
    <row r="82" spans="1:11" ht="24" customHeight="1">
      <c r="A82" s="344" t="s">
        <v>180</v>
      </c>
      <c r="B82" s="344"/>
      <c r="C82" s="344"/>
      <c r="D82" s="345"/>
      <c r="E82" s="28">
        <f>E33+E81</f>
        <v>1932804</v>
      </c>
      <c r="F82" s="29">
        <f>F33+F81</f>
        <v>1932804</v>
      </c>
      <c r="G82" s="230"/>
      <c r="H82" s="135">
        <f>H33+H81</f>
        <v>612408</v>
      </c>
      <c r="I82" s="136">
        <f>I33+I81</f>
        <v>612408</v>
      </c>
      <c r="J82" s="28">
        <f>J33+J81</f>
        <v>2254889</v>
      </c>
      <c r="K82" s="29">
        <f>K33+K81</f>
        <v>2254889</v>
      </c>
    </row>
    <row r="83" spans="1:11" s="70" customFormat="1" ht="12.75">
      <c r="A83" s="4"/>
      <c r="B83" s="4"/>
      <c r="C83" s="4"/>
      <c r="D83" s="4"/>
      <c r="E83" s="69"/>
      <c r="F83" s="69"/>
      <c r="G83" s="218"/>
      <c r="H83" s="69"/>
      <c r="I83" s="69"/>
      <c r="J83" s="69"/>
      <c r="K83" s="69"/>
    </row>
    <row r="84" spans="1:11" ht="14.25" customHeight="1">
      <c r="A84" s="341" t="s">
        <v>244</v>
      </c>
      <c r="B84" s="342"/>
      <c r="C84" s="342"/>
      <c r="D84" s="342"/>
      <c r="E84" s="342"/>
      <c r="F84" s="342"/>
      <c r="G84" s="342"/>
      <c r="H84" s="342"/>
      <c r="I84" s="342"/>
      <c r="J84" s="342"/>
      <c r="K84" s="343"/>
    </row>
    <row r="85" spans="1:11" s="64" customFormat="1" ht="13.5" customHeight="1">
      <c r="A85" s="279" t="s">
        <v>171</v>
      </c>
      <c r="B85" s="277"/>
      <c r="C85" s="277"/>
      <c r="D85" s="278"/>
      <c r="E85" s="280" t="s">
        <v>119</v>
      </c>
      <c r="F85" s="282"/>
      <c r="G85" s="280" t="s">
        <v>37</v>
      </c>
      <c r="H85" s="281"/>
      <c r="I85" s="282"/>
      <c r="J85" s="280" t="s">
        <v>120</v>
      </c>
      <c r="K85" s="282"/>
    </row>
    <row r="86" spans="1:11" s="64" customFormat="1" ht="13.5" customHeight="1">
      <c r="A86" s="274"/>
      <c r="B86" s="275"/>
      <c r="C86" s="275"/>
      <c r="D86" s="276"/>
      <c r="E86" s="283"/>
      <c r="F86" s="285"/>
      <c r="G86" s="283"/>
      <c r="H86" s="284"/>
      <c r="I86" s="285"/>
      <c r="J86" s="283"/>
      <c r="K86" s="285"/>
    </row>
    <row r="87" spans="5:11" ht="12.75">
      <c r="E87" s="20" t="s">
        <v>26</v>
      </c>
      <c r="F87" s="21" t="s">
        <v>27</v>
      </c>
      <c r="G87" s="30" t="s">
        <v>5</v>
      </c>
      <c r="H87" s="31" t="s">
        <v>26</v>
      </c>
      <c r="I87" s="21" t="s">
        <v>27</v>
      </c>
      <c r="J87" s="20" t="s">
        <v>26</v>
      </c>
      <c r="K87" s="21" t="s">
        <v>27</v>
      </c>
    </row>
    <row r="88" spans="1:11" ht="15">
      <c r="A88" s="60" t="s">
        <v>83</v>
      </c>
      <c r="B88" s="60"/>
      <c r="E88" s="22"/>
      <c r="F88" s="23"/>
      <c r="G88" s="220"/>
      <c r="H88" s="32"/>
      <c r="I88" s="23"/>
      <c r="J88" s="22"/>
      <c r="K88" s="23"/>
    </row>
    <row r="89" spans="1:11" ht="12.75">
      <c r="A89" s="62" t="s">
        <v>16</v>
      </c>
      <c r="B89" s="62"/>
      <c r="C89" s="5"/>
      <c r="D89" s="40"/>
      <c r="E89" s="22"/>
      <c r="F89" s="23"/>
      <c r="G89" s="220"/>
      <c r="H89" s="32"/>
      <c r="I89" s="23"/>
      <c r="J89" s="22"/>
      <c r="K89" s="23"/>
    </row>
    <row r="90" spans="1:11" ht="12.75">
      <c r="A90" s="18"/>
      <c r="B90" s="294" t="s">
        <v>84</v>
      </c>
      <c r="C90" s="294"/>
      <c r="D90" s="295"/>
      <c r="E90" s="22"/>
      <c r="F90" s="23"/>
      <c r="G90" s="220"/>
      <c r="H90" s="32"/>
      <c r="I90" s="23"/>
      <c r="J90" s="22"/>
      <c r="K90" s="23"/>
    </row>
    <row r="91" spans="3:11" ht="12.75">
      <c r="C91" s="16" t="s">
        <v>17</v>
      </c>
      <c r="D91" s="13"/>
      <c r="E91" s="24"/>
      <c r="F91" s="67"/>
      <c r="G91" s="221"/>
      <c r="H91" s="33"/>
      <c r="I91" s="25"/>
      <c r="J91" s="24" t="str">
        <f aca="true" t="shared" si="6" ref="J91:J99">IF((E91-F91+H91-I91)&lt;=0," ",(E91-F91+H91-I91))</f>
        <v> </v>
      </c>
      <c r="K91" s="25" t="str">
        <f aca="true" t="shared" si="7" ref="K91:K99">IF((-E91+F91-H91+I91)&lt;=0," ",(-E91+F91-H91+I91))</f>
        <v> </v>
      </c>
    </row>
    <row r="92" spans="3:11" ht="12.75">
      <c r="C92" s="16" t="s">
        <v>18</v>
      </c>
      <c r="D92" s="13"/>
      <c r="E92" s="24"/>
      <c r="F92" s="25"/>
      <c r="G92" s="221"/>
      <c r="H92" s="33"/>
      <c r="I92" s="25"/>
      <c r="J92" s="24" t="str">
        <f t="shared" si="6"/>
        <v> </v>
      </c>
      <c r="K92" s="25" t="str">
        <f t="shared" si="7"/>
        <v> </v>
      </c>
    </row>
    <row r="93" spans="3:11" ht="12.75">
      <c r="C93" s="16" t="s">
        <v>33</v>
      </c>
      <c r="D93" s="13"/>
      <c r="E93" s="24"/>
      <c r="F93" s="67"/>
      <c r="G93" s="221"/>
      <c r="H93" s="33"/>
      <c r="I93" s="25"/>
      <c r="J93" s="24" t="str">
        <f t="shared" si="6"/>
        <v> </v>
      </c>
      <c r="K93" s="25" t="str">
        <f t="shared" si="7"/>
        <v> </v>
      </c>
    </row>
    <row r="94" spans="3:11" ht="12.75">
      <c r="C94" s="17" t="s">
        <v>23</v>
      </c>
      <c r="D94" s="14"/>
      <c r="E94" s="26"/>
      <c r="F94" s="67">
        <v>37361</v>
      </c>
      <c r="G94" s="222"/>
      <c r="H94" s="34"/>
      <c r="I94" s="27"/>
      <c r="J94" s="24" t="str">
        <f t="shared" si="6"/>
        <v> </v>
      </c>
      <c r="K94" s="25">
        <f t="shared" si="7"/>
        <v>37361</v>
      </c>
    </row>
    <row r="95" spans="3:11" ht="12.75">
      <c r="C95" s="17" t="s">
        <v>42</v>
      </c>
      <c r="D95" s="14"/>
      <c r="E95" s="26"/>
      <c r="F95" s="67">
        <v>976599</v>
      </c>
      <c r="G95" s="222"/>
      <c r="H95" s="34"/>
      <c r="I95" s="27"/>
      <c r="J95" s="24" t="str">
        <f t="shared" si="6"/>
        <v> </v>
      </c>
      <c r="K95" s="25">
        <f t="shared" si="7"/>
        <v>976599</v>
      </c>
    </row>
    <row r="96" spans="3:11" ht="12.75">
      <c r="C96" s="16" t="s">
        <v>43</v>
      </c>
      <c r="D96" s="13"/>
      <c r="E96" s="24"/>
      <c r="F96" s="25"/>
      <c r="G96" s="221"/>
      <c r="H96" s="33"/>
      <c r="I96" s="25"/>
      <c r="J96" s="24" t="str">
        <f t="shared" si="6"/>
        <v> </v>
      </c>
      <c r="K96" s="25" t="str">
        <f t="shared" si="7"/>
        <v> </v>
      </c>
    </row>
    <row r="97" spans="3:11" ht="12.75">
      <c r="C97" s="16" t="s">
        <v>44</v>
      </c>
      <c r="D97" s="13"/>
      <c r="E97" s="24"/>
      <c r="F97" s="25"/>
      <c r="G97" s="221"/>
      <c r="H97" s="33"/>
      <c r="I97" s="25"/>
      <c r="J97" s="24" t="str">
        <f t="shared" si="6"/>
        <v> </v>
      </c>
      <c r="K97" s="25" t="str">
        <f t="shared" si="7"/>
        <v> </v>
      </c>
    </row>
    <row r="98" spans="3:11" ht="12.75">
      <c r="C98" s="16" t="s">
        <v>50</v>
      </c>
      <c r="D98" s="13"/>
      <c r="E98" s="24"/>
      <c r="F98" s="25">
        <v>62644</v>
      </c>
      <c r="G98" s="221"/>
      <c r="H98" s="33"/>
      <c r="I98" s="25"/>
      <c r="J98" s="24" t="str">
        <f t="shared" si="6"/>
        <v> </v>
      </c>
      <c r="K98" s="25">
        <f t="shared" si="7"/>
        <v>62644</v>
      </c>
    </row>
    <row r="99" spans="3:11" ht="12.75">
      <c r="C99" s="16" t="s">
        <v>28</v>
      </c>
      <c r="D99" s="15"/>
      <c r="E99" s="26"/>
      <c r="F99" s="67">
        <v>22148</v>
      </c>
      <c r="G99" s="222"/>
      <c r="H99" s="34"/>
      <c r="I99" s="27"/>
      <c r="J99" s="24" t="str">
        <f t="shared" si="6"/>
        <v> </v>
      </c>
      <c r="K99" s="25">
        <f t="shared" si="7"/>
        <v>22148</v>
      </c>
    </row>
    <row r="100" spans="2:11" ht="12.75">
      <c r="B100" s="294" t="s">
        <v>85</v>
      </c>
      <c r="C100" s="294"/>
      <c r="D100" s="295"/>
      <c r="E100" s="26"/>
      <c r="F100" s="27"/>
      <c r="G100" s="222"/>
      <c r="H100" s="34"/>
      <c r="I100" s="27"/>
      <c r="J100" s="26"/>
      <c r="K100" s="25"/>
    </row>
    <row r="101" spans="3:11" ht="12.75">
      <c r="C101" s="16" t="s">
        <v>17</v>
      </c>
      <c r="D101" s="13"/>
      <c r="E101" s="24"/>
      <c r="F101" s="25"/>
      <c r="G101" s="221"/>
      <c r="H101" s="33"/>
      <c r="I101" s="25"/>
      <c r="J101" s="24" t="str">
        <f aca="true" t="shared" si="8" ref="J101:J107">IF((E101-F101+H101-I101)&lt;=0," ",(E101-F101+H101-I101))</f>
        <v> </v>
      </c>
      <c r="K101" s="25" t="str">
        <f aca="true" t="shared" si="9" ref="K101:K107">IF((-E101+F101-H101+I101)&lt;=0," ",(-E101+F101-H101+I101))</f>
        <v> </v>
      </c>
    </row>
    <row r="102" spans="3:11" ht="12.75">
      <c r="C102" s="16" t="s">
        <v>33</v>
      </c>
      <c r="D102" s="13"/>
      <c r="E102" s="24"/>
      <c r="F102" s="25"/>
      <c r="G102" s="221"/>
      <c r="H102" s="33"/>
      <c r="I102" s="25"/>
      <c r="J102" s="24" t="str">
        <f t="shared" si="8"/>
        <v> </v>
      </c>
      <c r="K102" s="25" t="str">
        <f t="shared" si="9"/>
        <v> </v>
      </c>
    </row>
    <row r="103" spans="3:11" ht="12.75">
      <c r="C103" s="16" t="s">
        <v>23</v>
      </c>
      <c r="D103" s="13"/>
      <c r="E103" s="24"/>
      <c r="F103" s="67"/>
      <c r="G103" s="221"/>
      <c r="H103" s="33"/>
      <c r="I103" s="25"/>
      <c r="J103" s="24" t="str">
        <f t="shared" si="8"/>
        <v> </v>
      </c>
      <c r="K103" s="25" t="str">
        <f t="shared" si="9"/>
        <v> </v>
      </c>
    </row>
    <row r="104" spans="3:11" ht="12.75">
      <c r="C104" s="16" t="s">
        <v>28</v>
      </c>
      <c r="D104" s="13"/>
      <c r="E104" s="24"/>
      <c r="F104" s="25"/>
      <c r="G104" s="221"/>
      <c r="H104" s="33"/>
      <c r="I104" s="25"/>
      <c r="J104" s="24" t="str">
        <f t="shared" si="8"/>
        <v> </v>
      </c>
      <c r="K104" s="25" t="str">
        <f t="shared" si="9"/>
        <v> </v>
      </c>
    </row>
    <row r="105" spans="4:11" ht="12.75">
      <c r="D105" s="16" t="s">
        <v>114</v>
      </c>
      <c r="E105" s="24"/>
      <c r="F105" s="25"/>
      <c r="G105" s="221"/>
      <c r="H105" s="33"/>
      <c r="I105" s="25"/>
      <c r="J105" s="24" t="str">
        <f t="shared" si="8"/>
        <v> </v>
      </c>
      <c r="K105" s="25" t="str">
        <f t="shared" si="9"/>
        <v> </v>
      </c>
    </row>
    <row r="106" spans="4:11" ht="12.75">
      <c r="D106" s="16" t="s">
        <v>115</v>
      </c>
      <c r="E106" s="24"/>
      <c r="F106" s="25"/>
      <c r="G106" s="221"/>
      <c r="H106" s="33"/>
      <c r="I106" s="25"/>
      <c r="J106" s="24" t="str">
        <f t="shared" si="8"/>
        <v> </v>
      </c>
      <c r="K106" s="25" t="str">
        <f t="shared" si="9"/>
        <v> </v>
      </c>
    </row>
    <row r="107" spans="3:11" ht="24.75" customHeight="1">
      <c r="C107" s="290" t="s">
        <v>72</v>
      </c>
      <c r="D107" s="290"/>
      <c r="E107" s="24"/>
      <c r="F107" s="25"/>
      <c r="G107" s="221"/>
      <c r="H107" s="33"/>
      <c r="I107" s="25"/>
      <c r="J107" s="24" t="str">
        <f t="shared" si="8"/>
        <v> </v>
      </c>
      <c r="K107" s="25" t="str">
        <f t="shared" si="9"/>
        <v> </v>
      </c>
    </row>
    <row r="108" spans="1:11" ht="12.75">
      <c r="A108" s="63" t="s">
        <v>174</v>
      </c>
      <c r="B108" s="63"/>
      <c r="C108" s="13"/>
      <c r="D108" s="13"/>
      <c r="E108" s="24"/>
      <c r="F108" s="25"/>
      <c r="G108" s="221"/>
      <c r="H108" s="33"/>
      <c r="I108" s="25"/>
      <c r="J108" s="24"/>
      <c r="K108" s="25"/>
    </row>
    <row r="109" spans="3:11" ht="12.75">
      <c r="C109" s="16" t="s">
        <v>19</v>
      </c>
      <c r="D109" s="13"/>
      <c r="E109" s="24"/>
      <c r="F109" s="25"/>
      <c r="G109" s="221"/>
      <c r="H109" s="33"/>
      <c r="I109" s="25"/>
      <c r="J109" s="24" t="str">
        <f aca="true" t="shared" si="10" ref="J109:J118">IF((E109-F109+H109-I109)&lt;=0," ",(E109-F109+H109-I109))</f>
        <v> </v>
      </c>
      <c r="K109" s="25" t="str">
        <f aca="true" t="shared" si="11" ref="K109:K118">IF((-E109+F109-H109+I109)&lt;=0," ",(-E109+F109-H109+I109))</f>
        <v> </v>
      </c>
    </row>
    <row r="110" spans="3:11" ht="12.75">
      <c r="C110" s="16" t="s">
        <v>20</v>
      </c>
      <c r="D110" s="13"/>
      <c r="E110" s="24"/>
      <c r="F110" s="25"/>
      <c r="G110" s="221"/>
      <c r="H110" s="33"/>
      <c r="I110" s="25"/>
      <c r="J110" s="24" t="str">
        <f t="shared" si="10"/>
        <v> </v>
      </c>
      <c r="K110" s="25" t="str">
        <f t="shared" si="11"/>
        <v> </v>
      </c>
    </row>
    <row r="111" spans="3:11" ht="12.75">
      <c r="C111" s="16" t="s">
        <v>21</v>
      </c>
      <c r="D111" s="13"/>
      <c r="E111" s="24"/>
      <c r="F111" s="25"/>
      <c r="G111" s="221"/>
      <c r="H111" s="33"/>
      <c r="I111" s="25"/>
      <c r="J111" s="24" t="str">
        <f t="shared" si="10"/>
        <v> </v>
      </c>
      <c r="K111" s="25" t="str">
        <f t="shared" si="11"/>
        <v> </v>
      </c>
    </row>
    <row r="112" spans="3:11" ht="12.75">
      <c r="C112" s="16" t="s">
        <v>22</v>
      </c>
      <c r="D112" s="13"/>
      <c r="E112" s="24"/>
      <c r="F112" s="25"/>
      <c r="G112" s="221"/>
      <c r="H112" s="33"/>
      <c r="I112" s="25"/>
      <c r="J112" s="24" t="str">
        <f t="shared" si="10"/>
        <v> </v>
      </c>
      <c r="K112" s="25" t="str">
        <f t="shared" si="11"/>
        <v> </v>
      </c>
    </row>
    <row r="113" spans="3:11" ht="12.75">
      <c r="C113" s="16" t="s">
        <v>62</v>
      </c>
      <c r="D113" s="13"/>
      <c r="E113" s="24"/>
      <c r="F113" s="25"/>
      <c r="G113" s="221"/>
      <c r="H113" s="33"/>
      <c r="I113" s="25"/>
      <c r="J113" s="24" t="str">
        <f t="shared" si="10"/>
        <v> </v>
      </c>
      <c r="K113" s="25" t="str">
        <f t="shared" si="11"/>
        <v> </v>
      </c>
    </row>
    <row r="114" spans="3:11" ht="12.75">
      <c r="C114" s="16" t="s">
        <v>63</v>
      </c>
      <c r="D114" s="13"/>
      <c r="E114" s="24">
        <v>1281106</v>
      </c>
      <c r="F114" s="25"/>
      <c r="G114" s="221">
        <v>3</v>
      </c>
      <c r="H114" s="33">
        <f>H199</f>
        <v>10992</v>
      </c>
      <c r="I114" s="25"/>
      <c r="J114" s="24">
        <f t="shared" si="10"/>
        <v>1292098</v>
      </c>
      <c r="K114" s="25" t="str">
        <f t="shared" si="11"/>
        <v> </v>
      </c>
    </row>
    <row r="115" spans="3:11" ht="12.75">
      <c r="C115" s="16" t="s">
        <v>6</v>
      </c>
      <c r="D115" s="13"/>
      <c r="E115" s="24"/>
      <c r="F115" s="25"/>
      <c r="G115" s="221"/>
      <c r="H115" s="33"/>
      <c r="I115" s="25"/>
      <c r="J115" s="24" t="str">
        <f t="shared" si="10"/>
        <v> </v>
      </c>
      <c r="K115" s="25" t="str">
        <f t="shared" si="11"/>
        <v> </v>
      </c>
    </row>
    <row r="116" spans="3:11" ht="12.75">
      <c r="C116" s="16" t="s">
        <v>51</v>
      </c>
      <c r="D116" s="13"/>
      <c r="E116" s="24"/>
      <c r="F116" s="25"/>
      <c r="G116" s="221"/>
      <c r="H116" s="33"/>
      <c r="I116" s="25"/>
      <c r="J116" s="24" t="str">
        <f t="shared" si="10"/>
        <v> </v>
      </c>
      <c r="K116" s="25" t="str">
        <f t="shared" si="11"/>
        <v> </v>
      </c>
    </row>
    <row r="117" spans="1:11" ht="12.75">
      <c r="A117" s="8"/>
      <c r="B117" s="8"/>
      <c r="C117" s="16" t="s">
        <v>7</v>
      </c>
      <c r="D117" s="13"/>
      <c r="E117" s="24">
        <v>280</v>
      </c>
      <c r="F117" s="25"/>
      <c r="G117" s="221"/>
      <c r="H117" s="33"/>
      <c r="I117" s="25"/>
      <c r="J117" s="24">
        <f t="shared" si="10"/>
        <v>280</v>
      </c>
      <c r="K117" s="25" t="str">
        <f t="shared" si="11"/>
        <v> </v>
      </c>
    </row>
    <row r="118" spans="1:11" ht="12.75">
      <c r="A118" s="8"/>
      <c r="B118" s="8"/>
      <c r="C118" s="4" t="s">
        <v>175</v>
      </c>
      <c r="D118" s="8"/>
      <c r="E118" s="24">
        <v>10992</v>
      </c>
      <c r="F118" s="23"/>
      <c r="G118" s="220">
        <v>3</v>
      </c>
      <c r="H118" s="32"/>
      <c r="I118" s="23">
        <f>I200</f>
        <v>10992</v>
      </c>
      <c r="J118" s="24" t="str">
        <f t="shared" si="10"/>
        <v> </v>
      </c>
      <c r="K118" s="25" t="str">
        <f t="shared" si="11"/>
        <v> </v>
      </c>
    </row>
    <row r="119" spans="1:11" ht="13.5" customHeight="1">
      <c r="A119" s="269" t="s">
        <v>87</v>
      </c>
      <c r="B119" s="269"/>
      <c r="C119" s="269"/>
      <c r="D119" s="269"/>
      <c r="E119" s="43" t="str">
        <f>IF(IF(SUM(F89:F118)&gt;SUM(E89:E118),SUM(F89:F118)-SUM(E89:E118),0)&lt;=0," ",IF(SUM(F89:F118)&gt;SUM(E89:E118),SUM(F89:F118)-SUM(E89:E118),0))</f>
        <v> </v>
      </c>
      <c r="F119" s="44">
        <f>IF(IF(SUM(E89:E118)&gt;SUM(F89:F118),SUM(E89:E118)-SUM(F89:F118),0)&lt;=0," ",IF(SUM(E89:E118)&gt;SUM(F89:F118),SUM(E89:E118)-SUM(F89:F118),0))</f>
        <v>193626</v>
      </c>
      <c r="G119" s="231"/>
      <c r="H119" s="120">
        <f>IF(SUM(H89:H118)&gt;=SUM(I89:I118),0,SUM(I89:I118)-SUM(H89:H118))</f>
        <v>0</v>
      </c>
      <c r="I119" s="120">
        <f>IF(SUM(I89:I118)&gt;=SUM(H89:H118),0,SUM(H89:H118)-SUM(I89:I118))</f>
        <v>0</v>
      </c>
      <c r="J119" s="43" t="str">
        <f>IF(IF(SUM(K89:K118)&gt;SUM(J89:J118),SUM(K89:K118)-SUM(J89:J118),0)&lt;=0," ",IF(SUM(K89:K118)&gt;SUM(J89:J118),SUM(K89:K118)-SUM(J89:J118),0))</f>
        <v> </v>
      </c>
      <c r="K119" s="44">
        <f>IF(IF(SUM(J89:J118)&gt;SUM(K89:K118),SUM(J89:J118)-SUM(K89:K118),0)&lt;=0," ",IF(SUM(J89:J118)&gt;SUM(K89:K118),SUM(J89:J118)-SUM(K89:K118),0))</f>
        <v>193626</v>
      </c>
    </row>
    <row r="120" spans="1:11" ht="12.75">
      <c r="A120" s="12" t="s">
        <v>116</v>
      </c>
      <c r="B120" s="12"/>
      <c r="C120" s="12"/>
      <c r="D120" s="12"/>
      <c r="E120" s="28">
        <f>SUM(E89:E119)</f>
        <v>1292378</v>
      </c>
      <c r="F120" s="29">
        <f>SUM(F89:F119)</f>
        <v>1292378</v>
      </c>
      <c r="G120" s="232"/>
      <c r="H120" s="122">
        <f>SUM(H89:H119)</f>
        <v>10992</v>
      </c>
      <c r="I120" s="122">
        <f>SUM(I89:I119)</f>
        <v>10992</v>
      </c>
      <c r="J120" s="28">
        <f>SUM(J89:J119)</f>
        <v>1292378</v>
      </c>
      <c r="K120" s="29">
        <f>SUM(K89:K119)</f>
        <v>1292378</v>
      </c>
    </row>
    <row r="121" spans="1:11" ht="12.75">
      <c r="A121" s="8"/>
      <c r="B121" s="8"/>
      <c r="C121" s="8"/>
      <c r="D121" s="8"/>
      <c r="E121" s="10"/>
      <c r="F121" s="10"/>
      <c r="G121" s="233"/>
      <c r="H121" s="143"/>
      <c r="I121" s="143"/>
      <c r="J121" s="10"/>
      <c r="K121" s="10"/>
    </row>
    <row r="122" spans="1:11" ht="12" customHeight="1">
      <c r="A122" s="144" t="s">
        <v>176</v>
      </c>
      <c r="B122" s="270" t="s">
        <v>186</v>
      </c>
      <c r="C122" s="270"/>
      <c r="D122" s="270"/>
      <c r="E122" s="270"/>
      <c r="F122" s="270"/>
      <c r="G122" s="270"/>
      <c r="H122" s="270"/>
      <c r="I122" s="270"/>
      <c r="J122" s="270"/>
      <c r="K122" s="270"/>
    </row>
    <row r="123" spans="1:11" ht="12.75">
      <c r="A123" s="8"/>
      <c r="B123" s="8"/>
      <c r="C123" s="8"/>
      <c r="D123" s="8"/>
      <c r="E123" s="10"/>
      <c r="F123" s="10"/>
      <c r="G123" s="214"/>
      <c r="H123" s="10"/>
      <c r="I123" s="10"/>
      <c r="J123" s="10"/>
      <c r="K123" s="10"/>
    </row>
    <row r="124" spans="1:11" ht="14.25" customHeight="1">
      <c r="A124" s="341" t="s">
        <v>244</v>
      </c>
      <c r="B124" s="342"/>
      <c r="C124" s="342"/>
      <c r="D124" s="342"/>
      <c r="E124" s="342"/>
      <c r="F124" s="342"/>
      <c r="G124" s="342"/>
      <c r="H124" s="342"/>
      <c r="I124" s="342"/>
      <c r="J124" s="342"/>
      <c r="K124" s="343"/>
    </row>
    <row r="125" spans="1:11" s="64" customFormat="1" ht="13.5" customHeight="1">
      <c r="A125" s="279" t="s">
        <v>171</v>
      </c>
      <c r="B125" s="277"/>
      <c r="C125" s="277"/>
      <c r="D125" s="278"/>
      <c r="E125" s="280" t="s">
        <v>119</v>
      </c>
      <c r="F125" s="282"/>
      <c r="G125" s="280" t="s">
        <v>37</v>
      </c>
      <c r="H125" s="281"/>
      <c r="I125" s="282"/>
      <c r="J125" s="280" t="s">
        <v>120</v>
      </c>
      <c r="K125" s="282"/>
    </row>
    <row r="126" spans="1:11" s="64" customFormat="1" ht="13.5" customHeight="1">
      <c r="A126" s="274"/>
      <c r="B126" s="275"/>
      <c r="C126" s="275"/>
      <c r="D126" s="276"/>
      <c r="E126" s="283"/>
      <c r="F126" s="285"/>
      <c r="G126" s="283"/>
      <c r="H126" s="284"/>
      <c r="I126" s="285"/>
      <c r="J126" s="283"/>
      <c r="K126" s="285"/>
    </row>
    <row r="127" spans="5:11" ht="12.75">
      <c r="E127" s="20" t="s">
        <v>26</v>
      </c>
      <c r="F127" s="21" t="s">
        <v>27</v>
      </c>
      <c r="G127" s="30" t="s">
        <v>5</v>
      </c>
      <c r="H127" s="31" t="s">
        <v>26</v>
      </c>
      <c r="I127" s="21" t="s">
        <v>27</v>
      </c>
      <c r="J127" s="20" t="s">
        <v>26</v>
      </c>
      <c r="K127" s="21" t="s">
        <v>27</v>
      </c>
    </row>
    <row r="128" spans="1:11" ht="29.25" customHeight="1">
      <c r="A128" s="265" t="s">
        <v>79</v>
      </c>
      <c r="B128" s="265"/>
      <c r="C128" s="265"/>
      <c r="D128" s="266"/>
      <c r="E128" s="22"/>
      <c r="F128" s="23"/>
      <c r="G128" s="220"/>
      <c r="H128" s="32"/>
      <c r="I128" s="23"/>
      <c r="J128" s="22"/>
      <c r="K128" s="23"/>
    </row>
    <row r="129" spans="1:11" ht="12.75" customHeight="1">
      <c r="A129" s="58" t="s">
        <v>87</v>
      </c>
      <c r="B129" s="58"/>
      <c r="C129" s="56"/>
      <c r="D129" s="57"/>
      <c r="E129" s="41">
        <f>F119</f>
        <v>193626</v>
      </c>
      <c r="F129" s="42" t="str">
        <f>E119</f>
        <v> </v>
      </c>
      <c r="G129" s="234"/>
      <c r="H129" s="125">
        <f>I119</f>
        <v>0</v>
      </c>
      <c r="I129" s="126">
        <f>H119</f>
        <v>0</v>
      </c>
      <c r="J129" s="41">
        <f>K119</f>
        <v>193626</v>
      </c>
      <c r="K129" s="42" t="str">
        <f>J119</f>
        <v> </v>
      </c>
    </row>
    <row r="130" spans="1:11" ht="12.75">
      <c r="A130" s="66"/>
      <c r="B130" s="66"/>
      <c r="C130" s="56" t="s">
        <v>108</v>
      </c>
      <c r="D130" s="56"/>
      <c r="E130" s="41">
        <f>SUM(F101:F107)</f>
        <v>0</v>
      </c>
      <c r="F130" s="42"/>
      <c r="G130" s="228"/>
      <c r="H130" s="117">
        <f>SUM(I101:I107)</f>
        <v>0</v>
      </c>
      <c r="I130" s="42">
        <f>SUM(H101:H107)</f>
        <v>0</v>
      </c>
      <c r="J130" s="41">
        <f>SUM(K101:K107)</f>
        <v>0</v>
      </c>
      <c r="K130" s="42"/>
    </row>
    <row r="131" spans="1:11" ht="12.75">
      <c r="A131" s="54" t="s">
        <v>71</v>
      </c>
      <c r="B131" s="54"/>
      <c r="C131" s="16"/>
      <c r="D131" s="13"/>
      <c r="E131" s="24"/>
      <c r="F131" s="25"/>
      <c r="G131" s="221"/>
      <c r="H131" s="33"/>
      <c r="I131" s="25"/>
      <c r="J131" s="24"/>
      <c r="K131" s="25"/>
    </row>
    <row r="132" spans="1:11" ht="12.75">
      <c r="A132" s="51"/>
      <c r="B132" s="187" t="s">
        <v>75</v>
      </c>
      <c r="C132" s="187"/>
      <c r="D132" s="188"/>
      <c r="E132" s="24"/>
      <c r="F132" s="25"/>
      <c r="G132" s="221"/>
      <c r="H132" s="33"/>
      <c r="I132" s="25"/>
      <c r="J132" s="24"/>
      <c r="K132" s="25"/>
    </row>
    <row r="133" spans="1:11" ht="12.75">
      <c r="A133" s="51"/>
      <c r="B133" s="51"/>
      <c r="C133" s="16" t="s">
        <v>86</v>
      </c>
      <c r="D133" s="13"/>
      <c r="E133" s="24"/>
      <c r="F133" s="25"/>
      <c r="G133" s="221">
        <v>4</v>
      </c>
      <c r="H133" s="33"/>
      <c r="I133" s="25">
        <f>I204</f>
        <v>10992</v>
      </c>
      <c r="J133" s="24" t="str">
        <f>IF((E133-F133+H133-I133)&lt;=0," ",(E133-F133+H133-I133))</f>
        <v> </v>
      </c>
      <c r="K133" s="25">
        <f>IF((-E133+F133-H133+I133)&lt;=0," ",(-E133+F133-H133+I133))</f>
        <v>10992</v>
      </c>
    </row>
    <row r="134" spans="1:11" ht="12.75">
      <c r="A134" s="51"/>
      <c r="B134" s="51"/>
      <c r="C134" s="16" t="s">
        <v>88</v>
      </c>
      <c r="D134" s="13"/>
      <c r="E134" s="24"/>
      <c r="F134" s="25"/>
      <c r="G134" s="221"/>
      <c r="H134" s="33"/>
      <c r="I134" s="25"/>
      <c r="J134" s="24" t="str">
        <f>IF((E134-F134+H134-I134)&lt;=0," ",(E134-F134+H134-I134))</f>
        <v> </v>
      </c>
      <c r="K134" s="25" t="str">
        <f>IF((-E134+F134-H134+I134)&lt;=0," ",(-E134+F134-H134+I134))</f>
        <v> </v>
      </c>
    </row>
    <row r="135" spans="1:11" ht="12.75">
      <c r="A135" s="51"/>
      <c r="B135" s="51"/>
      <c r="C135" s="16" t="s">
        <v>89</v>
      </c>
      <c r="D135" s="13"/>
      <c r="E135" s="24"/>
      <c r="F135" s="67"/>
      <c r="G135" s="221">
        <v>5</v>
      </c>
      <c r="H135" s="33"/>
      <c r="I135" s="25">
        <f>I208</f>
        <v>284</v>
      </c>
      <c r="J135" s="24" t="str">
        <f>IF((E135-F135+H135-I135)&lt;=0," ",(E135-F135+H135-I135))</f>
        <v> </v>
      </c>
      <c r="K135" s="25">
        <f>IF((-E135+F135-H135+I135)&lt;=0," ",(-E135+F135-H135+I135))</f>
        <v>284</v>
      </c>
    </row>
    <row r="136" spans="1:11" ht="12.75">
      <c r="A136" s="51"/>
      <c r="B136" s="51"/>
      <c r="C136" s="16" t="s">
        <v>185</v>
      </c>
      <c r="D136" s="13"/>
      <c r="E136" s="24"/>
      <c r="F136" s="25"/>
      <c r="G136" s="221"/>
      <c r="H136" s="33"/>
      <c r="I136" s="25"/>
      <c r="J136" s="24" t="str">
        <f>IF((E136-F136+H136-I136)&lt;=0," ",(E136-F136+H136-I136))</f>
        <v> </v>
      </c>
      <c r="K136" s="25" t="str">
        <f>IF((-E136+F136-H136+I136)&lt;=0," ",(-E136+F136-H136+I136))</f>
        <v> </v>
      </c>
    </row>
    <row r="137" spans="1:11" ht="12.75">
      <c r="A137" s="51"/>
      <c r="B137" s="294" t="s">
        <v>0</v>
      </c>
      <c r="C137" s="294"/>
      <c r="D137" s="295"/>
      <c r="E137" s="24"/>
      <c r="F137" s="25"/>
      <c r="G137" s="221"/>
      <c r="H137" s="33"/>
      <c r="I137" s="25"/>
      <c r="J137" s="24"/>
      <c r="K137" s="25"/>
    </row>
    <row r="138" spans="1:11" ht="12.75">
      <c r="A138" s="51"/>
      <c r="B138" s="51"/>
      <c r="C138" s="16" t="s">
        <v>90</v>
      </c>
      <c r="D138" s="13"/>
      <c r="E138" s="24"/>
      <c r="F138" s="25"/>
      <c r="G138" s="221"/>
      <c r="H138" s="33"/>
      <c r="I138" s="25"/>
      <c r="J138" s="24" t="str">
        <f>IF((E138-F138+H138-I138)&lt;=0," ",(E138-F138+H138-I138))</f>
        <v> </v>
      </c>
      <c r="K138" s="25" t="str">
        <f>IF((-E138+F138-H138+I138)&lt;=0," ",(-E138+F138-H138+I138))</f>
        <v> </v>
      </c>
    </row>
    <row r="139" spans="1:11" ht="12.75">
      <c r="A139" s="51"/>
      <c r="B139" s="51"/>
      <c r="C139" s="16" t="s">
        <v>185</v>
      </c>
      <c r="D139" s="13"/>
      <c r="E139" s="24"/>
      <c r="F139" s="25"/>
      <c r="G139" s="221"/>
      <c r="H139" s="33"/>
      <c r="I139" s="25"/>
      <c r="J139" s="24" t="str">
        <f>IF((E139-F139+H139-I139)&lt;=0," ",(E139-F139+H139-I139))</f>
        <v> </v>
      </c>
      <c r="K139" s="25" t="str">
        <f>IF((-E139+F139-H139+I139)&lt;=0," ",(-E139+F139-H139+I139))</f>
        <v> </v>
      </c>
    </row>
    <row r="140" spans="1:11" ht="36.75" customHeight="1">
      <c r="A140" s="51"/>
      <c r="B140" s="267" t="s">
        <v>111</v>
      </c>
      <c r="C140" s="267"/>
      <c r="D140" s="268"/>
      <c r="E140" s="24"/>
      <c r="F140" s="25"/>
      <c r="G140" s="221"/>
      <c r="H140" s="33"/>
      <c r="I140" s="25"/>
      <c r="J140" s="24"/>
      <c r="K140" s="25"/>
    </row>
    <row r="141" spans="1:11" ht="12.75">
      <c r="A141" s="51"/>
      <c r="B141" s="51"/>
      <c r="C141" s="16" t="s">
        <v>91</v>
      </c>
      <c r="D141" s="13"/>
      <c r="E141" s="24"/>
      <c r="F141" s="25"/>
      <c r="G141" s="221">
        <v>10</v>
      </c>
      <c r="H141" s="33"/>
      <c r="I141" s="25">
        <f>I228</f>
        <v>74930</v>
      </c>
      <c r="J141" s="24" t="str">
        <f>IF((E141-F141+H141-I141)&lt;=0," ",(E141-F141+H141-I141))</f>
        <v> </v>
      </c>
      <c r="K141" s="25">
        <f>IF((-E141+F141-H141+I141)&lt;=0," ",(-E141+F141-H141+I141))</f>
        <v>74930</v>
      </c>
    </row>
    <row r="142" spans="1:11" ht="12.75">
      <c r="A142" s="51"/>
      <c r="B142" s="51"/>
      <c r="C142" s="16" t="s">
        <v>92</v>
      </c>
      <c r="D142" s="13"/>
      <c r="E142" s="24"/>
      <c r="F142" s="25"/>
      <c r="G142" s="221"/>
      <c r="H142" s="33"/>
      <c r="I142" s="25"/>
      <c r="J142" s="24" t="str">
        <f>IF((E142-F142+H142-I142)&lt;=0," ",(E142-F142+H142-I142))</f>
        <v> </v>
      </c>
      <c r="K142" s="25" t="str">
        <f>IF((-E142+F142-H142+I142)&lt;=0," ",(-E142+F142-H142+I142))</f>
        <v> </v>
      </c>
    </row>
    <row r="143" spans="1:11" ht="12.75">
      <c r="A143" s="51"/>
      <c r="B143" s="51"/>
      <c r="C143" s="16" t="s">
        <v>93</v>
      </c>
      <c r="D143" s="13"/>
      <c r="E143" s="24"/>
      <c r="F143" s="25"/>
      <c r="G143" s="221">
        <v>12</v>
      </c>
      <c r="H143" s="33"/>
      <c r="I143" s="25">
        <f>I236</f>
        <v>11212</v>
      </c>
      <c r="J143" s="24" t="str">
        <f>IF((E143-F143+H143-I143)&lt;=0," ",(E143-F143+H143-I143))</f>
        <v> </v>
      </c>
      <c r="K143" s="25">
        <f>IF((-E143+F143-H143+I143)&lt;=0," ",(-E143+F143-H143+I143))</f>
        <v>11212</v>
      </c>
    </row>
    <row r="144" spans="2:11" ht="12.75">
      <c r="B144" s="273" t="s">
        <v>14</v>
      </c>
      <c r="C144" s="273"/>
      <c r="D144" s="264"/>
      <c r="E144" s="24"/>
      <c r="F144" s="25"/>
      <c r="G144" s="221"/>
      <c r="H144" s="33"/>
      <c r="I144" s="25"/>
      <c r="J144" s="24"/>
      <c r="K144" s="25"/>
    </row>
    <row r="145" spans="3:11" ht="23.25" customHeight="1">
      <c r="C145" s="290" t="s">
        <v>112</v>
      </c>
      <c r="D145" s="290"/>
      <c r="E145" s="24"/>
      <c r="F145" s="25"/>
      <c r="G145" s="221"/>
      <c r="H145" s="33"/>
      <c r="I145" s="25"/>
      <c r="J145" s="24" t="str">
        <f>IF((E145-F145+H145-I145)&lt;=0," ",(E145-F145+H145-I145))</f>
        <v> </v>
      </c>
      <c r="K145" s="25" t="str">
        <f>IF((-E145+F145-H145+I145)&lt;=0," ",(-E145+F145-H145+I145))</f>
        <v> </v>
      </c>
    </row>
    <row r="146" spans="3:11" ht="12.75">
      <c r="C146" s="16" t="s">
        <v>52</v>
      </c>
      <c r="D146" s="13"/>
      <c r="E146" s="24"/>
      <c r="F146" s="25"/>
      <c r="G146" s="221"/>
      <c r="H146" s="33"/>
      <c r="I146" s="25"/>
      <c r="J146" s="24" t="str">
        <f>IF((E146-F146+H146-I146)&lt;=0," ",(E146-F146+H146-I146))</f>
        <v> </v>
      </c>
      <c r="K146" s="25" t="str">
        <f>IF((-E146+F146-H146+I146)&lt;=0," ",(-E146+F146-H146+I146))</f>
        <v> </v>
      </c>
    </row>
    <row r="147" spans="2:11" ht="12.75">
      <c r="B147" s="294" t="s">
        <v>38</v>
      </c>
      <c r="C147" s="294"/>
      <c r="D147" s="295"/>
      <c r="E147" s="24"/>
      <c r="F147" s="25"/>
      <c r="G147" s="221"/>
      <c r="H147" s="33"/>
      <c r="I147" s="25"/>
      <c r="J147" s="24"/>
      <c r="K147" s="25"/>
    </row>
    <row r="148" spans="3:11" ht="12.75">
      <c r="C148" s="16" t="s">
        <v>36</v>
      </c>
      <c r="D148" s="13"/>
      <c r="E148" s="24"/>
      <c r="F148" s="25"/>
      <c r="G148" s="221">
        <v>1</v>
      </c>
      <c r="H148" s="33">
        <f>H191</f>
        <v>3790</v>
      </c>
      <c r="I148" s="25"/>
      <c r="J148" s="24">
        <f>IF((E148-F148+H148-I148)&lt;=0," ",(E148-F148+H148-I148))</f>
        <v>3790</v>
      </c>
      <c r="K148" s="25" t="str">
        <f>IF((-E148+F148-H148+I148)&lt;=0," ",(-E148+F148-H148+I148))</f>
        <v> </v>
      </c>
    </row>
    <row r="149" spans="3:11" ht="12.75">
      <c r="C149" s="16" t="s">
        <v>94</v>
      </c>
      <c r="D149" s="13"/>
      <c r="E149" s="24"/>
      <c r="F149" s="25"/>
      <c r="G149" s="221"/>
      <c r="H149" s="33"/>
      <c r="I149" s="25"/>
      <c r="J149" s="24" t="str">
        <f>IF((E149-F149+H149-I149)&lt;=0," ",(E149-F149+H149-I149))</f>
        <v> </v>
      </c>
      <c r="K149" s="25" t="str">
        <f>IF((-E149+F149-H149+I149)&lt;=0," ",(-E149+F149-H149+I149))</f>
        <v> </v>
      </c>
    </row>
    <row r="150" spans="3:11" ht="30.75" customHeight="1">
      <c r="C150" s="436" t="s">
        <v>80</v>
      </c>
      <c r="D150" s="437"/>
      <c r="E150" s="24"/>
      <c r="F150" s="25"/>
      <c r="G150" s="229" t="s">
        <v>253</v>
      </c>
      <c r="H150" s="33">
        <f>H231+H239+H243</f>
        <v>112905</v>
      </c>
      <c r="I150" s="25"/>
      <c r="J150" s="24">
        <f>IF((E150-F150+H150-I150)&lt;=0," ",(E150-F150+H150-I150))</f>
        <v>112905</v>
      </c>
      <c r="K150" s="25" t="str">
        <f>IF((-E150+F150-H150+I150)&lt;=0," ",(-E150+F150-H150+I150))</f>
        <v> </v>
      </c>
    </row>
    <row r="151" spans="3:11" ht="12.75" customHeight="1">
      <c r="C151" s="290" t="s">
        <v>73</v>
      </c>
      <c r="D151" s="290"/>
      <c r="E151" s="24"/>
      <c r="F151" s="25"/>
      <c r="G151" s="221"/>
      <c r="H151" s="33"/>
      <c r="I151" s="25"/>
      <c r="J151" s="24" t="str">
        <f>IF((E151-F151+H151-I151)&lt;=0," ",(E151-F151+H151-I151))</f>
        <v> </v>
      </c>
      <c r="K151" s="25" t="str">
        <f>IF((-E151+F151-H151+I151)&lt;=0," ",(-E151+F151-H151+I151))</f>
        <v> </v>
      </c>
    </row>
    <row r="152" spans="3:11" ht="12.75">
      <c r="C152" s="17" t="s">
        <v>95</v>
      </c>
      <c r="D152" s="14"/>
      <c r="E152" s="26"/>
      <c r="F152" s="27"/>
      <c r="G152" s="222"/>
      <c r="H152" s="34"/>
      <c r="I152" s="27"/>
      <c r="J152" s="24" t="str">
        <f>IF((E152-F152+H152-I152)&lt;=0," ",(E152-F152+H152-I152))</f>
        <v> </v>
      </c>
      <c r="K152" s="25" t="str">
        <f>IF((-E152+F152-H152+I152)&lt;=0," ",(-E152+F152-H152+I152))</f>
        <v> </v>
      </c>
    </row>
    <row r="153" spans="1:11" ht="24" customHeight="1">
      <c r="A153" s="269" t="s">
        <v>79</v>
      </c>
      <c r="B153" s="269"/>
      <c r="C153" s="269"/>
      <c r="D153" s="269"/>
      <c r="E153" s="43" t="str">
        <f>IF(IF(SUM(F129:F152)&gt;SUM(E129:E152),SUM(F129:F152)-SUM(E129:E152),0)&lt;=0," ",IF(SUM(F129:F152)&gt;SUM(E129:E152),SUM(F129:F152)-SUM(E129:E152),0))</f>
        <v> </v>
      </c>
      <c r="F153" s="44">
        <f>IF(IF(SUM(E129:E152)&gt;SUM(F129:F152),SUM(E129:E152)-SUM(F129:F152),0)&lt;=0," ",IF(SUM(E129:E152)&gt;SUM(F129:F152),SUM(E129:E152)-SUM(F129:F152),0))</f>
        <v>193626</v>
      </c>
      <c r="G153" s="231"/>
      <c r="H153" s="120">
        <f>IF(SUM(H129:H152)&gt;=SUM(I129:I152),0,SUM(I129:I152)-SUM(H129:H152))</f>
        <v>0</v>
      </c>
      <c r="I153" s="120">
        <f>IF(SUM(I129:I152)&gt;=SUM(H129:H152),0,SUM(H129:H152)-SUM(I129:I152))</f>
        <v>19277</v>
      </c>
      <c r="J153" s="43" t="str">
        <f>IF(IF(SUM(K129:K152)&gt;SUM(J129:J152),SUM(K129:K152)-SUM(J129:J152),0)&lt;=0," ",IF(SUM(K129:K152)&gt;SUM(J129:J152),SUM(K129:K152)-SUM(J129:J152),0))</f>
        <v> </v>
      </c>
      <c r="K153" s="44">
        <f>IF(IF(SUM(J129:J152)&gt;SUM(K129:K152),SUM(J129:J152)-SUM(K129:K152),0)&lt;=0," ",IF(SUM(J129:J152)&gt;SUM(K129:K152),SUM(J129:J152)-SUM(K129:K152),0))</f>
        <v>212903</v>
      </c>
    </row>
    <row r="154" spans="1:11" ht="14.25" customHeight="1">
      <c r="A154" s="344" t="s">
        <v>116</v>
      </c>
      <c r="B154" s="344"/>
      <c r="C154" s="344"/>
      <c r="D154" s="345"/>
      <c r="E154" s="28">
        <f>SUM(E129:E153)</f>
        <v>193626</v>
      </c>
      <c r="F154" s="29">
        <f>SUM(F129:F153)</f>
        <v>193626</v>
      </c>
      <c r="G154" s="232"/>
      <c r="H154" s="122">
        <f>SUM(H129:H153)</f>
        <v>116695</v>
      </c>
      <c r="I154" s="123">
        <f>SUM(I129:I153)</f>
        <v>116695</v>
      </c>
      <c r="J154" s="28">
        <f>SUM(J129:J153)</f>
        <v>310321</v>
      </c>
      <c r="K154" s="29">
        <f>SUM(K129:K153)</f>
        <v>310321</v>
      </c>
    </row>
    <row r="155" spans="1:11" ht="12.75">
      <c r="A155" s="8"/>
      <c r="B155" s="8"/>
      <c r="C155" s="4"/>
      <c r="D155" s="8"/>
      <c r="E155" s="10"/>
      <c r="F155" s="10"/>
      <c r="G155" s="214"/>
      <c r="H155" s="10"/>
      <c r="I155" s="10"/>
      <c r="J155" s="10"/>
      <c r="K155" s="10"/>
    </row>
    <row r="156" spans="1:11" ht="14.25" customHeight="1">
      <c r="A156" s="341" t="s">
        <v>244</v>
      </c>
      <c r="B156" s="342"/>
      <c r="C156" s="342"/>
      <c r="D156" s="342"/>
      <c r="E156" s="342"/>
      <c r="F156" s="342"/>
      <c r="G156" s="342"/>
      <c r="H156" s="342"/>
      <c r="I156" s="342"/>
      <c r="J156" s="342"/>
      <c r="K156" s="343"/>
    </row>
    <row r="157" spans="1:11" s="64" customFormat="1" ht="13.5" customHeight="1">
      <c r="A157" s="279" t="s">
        <v>171</v>
      </c>
      <c r="B157" s="277"/>
      <c r="C157" s="277"/>
      <c r="D157" s="278"/>
      <c r="E157" s="280" t="s">
        <v>119</v>
      </c>
      <c r="F157" s="282"/>
      <c r="G157" s="280" t="s">
        <v>37</v>
      </c>
      <c r="H157" s="281"/>
      <c r="I157" s="282"/>
      <c r="J157" s="280" t="s">
        <v>120</v>
      </c>
      <c r="K157" s="282"/>
    </row>
    <row r="158" spans="1:11" s="64" customFormat="1" ht="13.5" customHeight="1">
      <c r="A158" s="274"/>
      <c r="B158" s="275"/>
      <c r="C158" s="275"/>
      <c r="D158" s="276"/>
      <c r="E158" s="283"/>
      <c r="F158" s="285"/>
      <c r="G158" s="283"/>
      <c r="H158" s="284"/>
      <c r="I158" s="285"/>
      <c r="J158" s="283"/>
      <c r="K158" s="285"/>
    </row>
    <row r="159" spans="5:11" ht="12.75">
      <c r="E159" s="20" t="s">
        <v>26</v>
      </c>
      <c r="F159" s="21" t="s">
        <v>27</v>
      </c>
      <c r="G159" s="30" t="s">
        <v>5</v>
      </c>
      <c r="H159" s="31" t="s">
        <v>26</v>
      </c>
      <c r="I159" s="21" t="s">
        <v>27</v>
      </c>
      <c r="J159" s="20" t="s">
        <v>26</v>
      </c>
      <c r="K159" s="21" t="s">
        <v>27</v>
      </c>
    </row>
    <row r="160" spans="1:11" ht="30" customHeight="1">
      <c r="A160" s="351" t="s">
        <v>81</v>
      </c>
      <c r="B160" s="351"/>
      <c r="C160" s="351"/>
      <c r="D160" s="266"/>
      <c r="E160" s="22"/>
      <c r="F160" s="23"/>
      <c r="G160" s="220"/>
      <c r="H160" s="32"/>
      <c r="I160" s="23"/>
      <c r="J160" s="22"/>
      <c r="K160" s="23"/>
    </row>
    <row r="161" spans="1:11" ht="12.75">
      <c r="A161" s="59" t="s">
        <v>96</v>
      </c>
      <c r="B161" s="59"/>
      <c r="C161" s="56"/>
      <c r="D161" s="56"/>
      <c r="E161" s="41"/>
      <c r="F161" s="42">
        <f>E130</f>
        <v>0</v>
      </c>
      <c r="G161" s="228"/>
      <c r="H161" s="117">
        <f>SUM(H101:H107)</f>
        <v>0</v>
      </c>
      <c r="I161" s="42">
        <f>SUM(I101:I107)</f>
        <v>0</v>
      </c>
      <c r="J161" s="41"/>
      <c r="K161" s="42">
        <f>J130</f>
        <v>0</v>
      </c>
    </row>
    <row r="162" spans="1:11" ht="12.75">
      <c r="A162" s="54" t="s">
        <v>71</v>
      </c>
      <c r="B162" s="54"/>
      <c r="C162" s="16"/>
      <c r="D162" s="13"/>
      <c r="E162" s="24"/>
      <c r="F162" s="25"/>
      <c r="G162" s="221"/>
      <c r="H162" s="33"/>
      <c r="I162" s="25"/>
      <c r="J162" s="24"/>
      <c r="K162" s="25"/>
    </row>
    <row r="163" spans="1:11" ht="12.75">
      <c r="A163" s="51"/>
      <c r="B163" s="194" t="s">
        <v>75</v>
      </c>
      <c r="C163" s="194"/>
      <c r="D163" s="195"/>
      <c r="E163" s="24"/>
      <c r="F163" s="25"/>
      <c r="G163" s="221"/>
      <c r="H163" s="33"/>
      <c r="I163" s="25"/>
      <c r="J163" s="24"/>
      <c r="K163" s="25"/>
    </row>
    <row r="164" spans="1:11" ht="13.5">
      <c r="A164" s="51"/>
      <c r="B164" s="51"/>
      <c r="C164" s="16" t="s">
        <v>184</v>
      </c>
      <c r="D164" s="13"/>
      <c r="E164" s="24"/>
      <c r="F164" s="25"/>
      <c r="G164" s="221"/>
      <c r="H164" s="33"/>
      <c r="I164" s="25"/>
      <c r="J164" s="24"/>
      <c r="K164" s="25"/>
    </row>
    <row r="165" spans="3:11" ht="12.75">
      <c r="C165" s="16" t="s">
        <v>97</v>
      </c>
      <c r="D165" s="15"/>
      <c r="E165" s="24"/>
      <c r="F165" s="25"/>
      <c r="G165" s="221"/>
      <c r="H165" s="33"/>
      <c r="I165" s="25"/>
      <c r="J165" s="24" t="str">
        <f aca="true" t="shared" si="12" ref="J165:J172">IF((E165-F165+H165-I165)&lt;=0," ",(E165-F165+H165-I165))</f>
        <v> </v>
      </c>
      <c r="K165" s="25" t="str">
        <f aca="true" t="shared" si="13" ref="K165:K172">IF((-E165+F165-H165+I165)&lt;=0," ",(-E165+F165-H165+I165))</f>
        <v> </v>
      </c>
    </row>
    <row r="166" spans="3:11" ht="12.75">
      <c r="C166" s="16" t="s">
        <v>98</v>
      </c>
      <c r="D166" s="15"/>
      <c r="E166" s="24"/>
      <c r="F166" s="25"/>
      <c r="G166" s="221"/>
      <c r="H166" s="33"/>
      <c r="I166" s="25"/>
      <c r="J166" s="24" t="str">
        <f t="shared" si="12"/>
        <v> </v>
      </c>
      <c r="K166" s="25" t="str">
        <f t="shared" si="13"/>
        <v> </v>
      </c>
    </row>
    <row r="167" spans="3:11" ht="12.75">
      <c r="C167" s="16" t="s">
        <v>99</v>
      </c>
      <c r="D167" s="15"/>
      <c r="E167" s="24"/>
      <c r="F167" s="25"/>
      <c r="G167" s="221"/>
      <c r="H167" s="33"/>
      <c r="I167" s="25"/>
      <c r="J167" s="24" t="str">
        <f t="shared" si="12"/>
        <v> </v>
      </c>
      <c r="K167" s="25" t="str">
        <f t="shared" si="13"/>
        <v> </v>
      </c>
    </row>
    <row r="168" spans="3:11" ht="12.75">
      <c r="C168" s="16" t="s">
        <v>100</v>
      </c>
      <c r="D168" s="15"/>
      <c r="E168" s="24"/>
      <c r="F168" s="25"/>
      <c r="G168" s="221"/>
      <c r="H168" s="33"/>
      <c r="I168" s="25"/>
      <c r="J168" s="24" t="str">
        <f t="shared" si="12"/>
        <v> </v>
      </c>
      <c r="K168" s="25" t="str">
        <f t="shared" si="13"/>
        <v> </v>
      </c>
    </row>
    <row r="169" spans="3:11" ht="12.75">
      <c r="C169" s="16" t="s">
        <v>101</v>
      </c>
      <c r="D169" s="13"/>
      <c r="E169" s="24"/>
      <c r="F169" s="25"/>
      <c r="G169" s="221"/>
      <c r="H169" s="33"/>
      <c r="I169" s="25"/>
      <c r="J169" s="24" t="str">
        <f t="shared" si="12"/>
        <v> </v>
      </c>
      <c r="K169" s="25" t="str">
        <f t="shared" si="13"/>
        <v> </v>
      </c>
    </row>
    <row r="170" spans="3:11" ht="12.75">
      <c r="C170" s="16" t="s">
        <v>102</v>
      </c>
      <c r="D170" s="13"/>
      <c r="E170" s="24"/>
      <c r="F170" s="25"/>
      <c r="G170" s="221">
        <v>2</v>
      </c>
      <c r="H170" s="33">
        <f>H195</f>
        <v>3790</v>
      </c>
      <c r="I170" s="25"/>
      <c r="J170" s="24">
        <f t="shared" si="12"/>
        <v>3790</v>
      </c>
      <c r="K170" s="25" t="str">
        <f t="shared" si="13"/>
        <v> </v>
      </c>
    </row>
    <row r="171" spans="3:11" ht="12.75">
      <c r="C171" s="16" t="s">
        <v>103</v>
      </c>
      <c r="D171" s="13"/>
      <c r="E171" s="24"/>
      <c r="F171" s="25"/>
      <c r="G171" s="221"/>
      <c r="H171" s="33"/>
      <c r="I171" s="25"/>
      <c r="J171" s="24" t="str">
        <f t="shared" si="12"/>
        <v> </v>
      </c>
      <c r="K171" s="25" t="str">
        <f t="shared" si="13"/>
        <v> </v>
      </c>
    </row>
    <row r="172" spans="3:11" ht="12.75">
      <c r="C172" s="16" t="s">
        <v>104</v>
      </c>
      <c r="D172" s="13"/>
      <c r="E172" s="24"/>
      <c r="F172" s="25"/>
      <c r="G172" s="221"/>
      <c r="H172" s="33"/>
      <c r="I172" s="25"/>
      <c r="J172" s="24" t="str">
        <f t="shared" si="12"/>
        <v> </v>
      </c>
      <c r="K172" s="25" t="str">
        <f t="shared" si="13"/>
        <v> </v>
      </c>
    </row>
    <row r="173" spans="1:11" ht="12.75">
      <c r="A173" s="8"/>
      <c r="B173" s="294" t="s">
        <v>0</v>
      </c>
      <c r="C173" s="294"/>
      <c r="D173" s="295"/>
      <c r="E173" s="24"/>
      <c r="F173" s="25"/>
      <c r="G173" s="221"/>
      <c r="H173" s="33"/>
      <c r="I173" s="25"/>
      <c r="K173" s="25"/>
    </row>
    <row r="174" spans="1:11" ht="13.5">
      <c r="A174" s="8"/>
      <c r="B174" s="8"/>
      <c r="C174" s="16" t="s">
        <v>184</v>
      </c>
      <c r="D174" s="13"/>
      <c r="E174" s="24"/>
      <c r="F174" s="25"/>
      <c r="G174" s="221"/>
      <c r="H174" s="33"/>
      <c r="I174" s="25"/>
      <c r="J174" s="24" t="str">
        <f>IF((E174-F174+H174-I174)&lt;=0," ",(E174-F174+H174-I174))</f>
        <v> </v>
      </c>
      <c r="K174" s="25" t="str">
        <f>IF((-E174+F174-H174+I174)&lt;=0," ",(-E174+F174-H174+I174))</f>
        <v> </v>
      </c>
    </row>
    <row r="175" spans="1:11" ht="37.5" customHeight="1">
      <c r="A175" s="8"/>
      <c r="B175" s="267" t="s">
        <v>111</v>
      </c>
      <c r="C175" s="267"/>
      <c r="D175" s="268"/>
      <c r="E175" s="24"/>
      <c r="F175" s="25"/>
      <c r="G175" s="221"/>
      <c r="H175" s="33"/>
      <c r="I175" s="25"/>
      <c r="K175" s="25"/>
    </row>
    <row r="176" spans="1:11" ht="12.75" customHeight="1">
      <c r="A176" s="8"/>
      <c r="B176" s="8"/>
      <c r="C176" s="55" t="s">
        <v>105</v>
      </c>
      <c r="D176" s="53"/>
      <c r="E176" s="24"/>
      <c r="F176" s="25"/>
      <c r="G176" s="221">
        <v>8</v>
      </c>
      <c r="H176" s="33">
        <f>H219</f>
        <v>240000</v>
      </c>
      <c r="I176" s="25"/>
      <c r="J176" s="24">
        <f>IF((E176-F176+H176-I176)&lt;=0," ",(E176-F176+H176-I176))</f>
        <v>240000</v>
      </c>
      <c r="K176" s="25" t="str">
        <f>IF((-E176+F176-H176+I176)&lt;=0," ",(-E176+F176-H176+I176))</f>
        <v> </v>
      </c>
    </row>
    <row r="177" spans="2:11" ht="12.75">
      <c r="B177" s="294" t="s">
        <v>14</v>
      </c>
      <c r="C177" s="294"/>
      <c r="D177" s="295"/>
      <c r="E177" s="24"/>
      <c r="F177" s="25"/>
      <c r="G177" s="221"/>
      <c r="H177" s="33"/>
      <c r="I177" s="25"/>
      <c r="J177" s="24"/>
      <c r="K177" s="25"/>
    </row>
    <row r="178" spans="1:11" ht="24" customHeight="1">
      <c r="A178" s="8"/>
      <c r="B178" s="8"/>
      <c r="C178" s="290" t="s">
        <v>113</v>
      </c>
      <c r="D178" s="291"/>
      <c r="E178" s="24"/>
      <c r="F178" s="25"/>
      <c r="G178" s="221">
        <v>6</v>
      </c>
      <c r="H178" s="33"/>
      <c r="I178" s="25">
        <f>I212</f>
        <v>40000</v>
      </c>
      <c r="J178" s="24" t="str">
        <f>IF((E178-F178+H178-I178)&lt;=0," ",(E178-F178+H178-I178))</f>
        <v> </v>
      </c>
      <c r="K178" s="25">
        <f>IF((-E178+F178-H178+I178)&lt;=0," ",(-E178+F178-H178+I178))</f>
        <v>40000</v>
      </c>
    </row>
    <row r="179" spans="2:11" ht="12.75">
      <c r="B179" s="294" t="s">
        <v>38</v>
      </c>
      <c r="C179" s="294"/>
      <c r="D179" s="295"/>
      <c r="E179" s="24"/>
      <c r="F179" s="25"/>
      <c r="G179" s="221"/>
      <c r="H179" s="33"/>
      <c r="I179" s="25"/>
      <c r="J179" s="24"/>
      <c r="K179" s="25"/>
    </row>
    <row r="180" spans="1:11" ht="12.75">
      <c r="A180" s="8"/>
      <c r="B180" s="8"/>
      <c r="C180" s="16" t="s">
        <v>15</v>
      </c>
      <c r="D180" s="13"/>
      <c r="E180" s="24"/>
      <c r="F180" s="25"/>
      <c r="G180" s="221">
        <v>1</v>
      </c>
      <c r="H180" s="33"/>
      <c r="I180" s="25">
        <f>I192</f>
        <v>3790</v>
      </c>
      <c r="J180" s="24" t="str">
        <f>IF((E180-F180+H180-I180)&lt;=0," ",(E180-F180+H180-I180))</f>
        <v> </v>
      </c>
      <c r="K180" s="25">
        <f>IF((-E180+F180-H180+I180)&lt;=0," ",(-E180+F180-H180+I180))</f>
        <v>3790</v>
      </c>
    </row>
    <row r="181" spans="1:11" ht="12.75">
      <c r="A181" s="8"/>
      <c r="B181" s="8"/>
      <c r="C181" s="16" t="s">
        <v>106</v>
      </c>
      <c r="D181" s="13"/>
      <c r="E181" s="24"/>
      <c r="F181" s="25"/>
      <c r="G181" s="221"/>
      <c r="H181" s="33"/>
      <c r="I181" s="25"/>
      <c r="J181" s="24" t="str">
        <f>IF((E181-F181+H181-I181)&lt;=0," ",(E181-F181+H181-I181))</f>
        <v> </v>
      </c>
      <c r="K181" s="25" t="str">
        <f>IF((-E181+F181-H181+I181)&lt;=0," ",(-E181+F181-H181+I181))</f>
        <v> </v>
      </c>
    </row>
    <row r="182" spans="1:11" ht="24.75" customHeight="1">
      <c r="A182" s="8"/>
      <c r="B182" s="8"/>
      <c r="C182" s="290" t="s">
        <v>80</v>
      </c>
      <c r="D182" s="291"/>
      <c r="E182" s="26"/>
      <c r="F182" s="27"/>
      <c r="G182" s="224" t="s">
        <v>250</v>
      </c>
      <c r="H182" s="33">
        <f>H215</f>
        <v>40000</v>
      </c>
      <c r="I182" s="25">
        <f>I224</f>
        <v>240000</v>
      </c>
      <c r="J182" s="24" t="str">
        <f>IF((E182-F182+H182-I182)&lt;=0," ",(E182-F182+H182-I182))</f>
        <v> </v>
      </c>
      <c r="K182" s="25">
        <f>IF((-E182+F182-H182+I182)&lt;=0," ",(-E182+F182-H182+I182))</f>
        <v>200000</v>
      </c>
    </row>
    <row r="183" spans="1:11" ht="24.75" customHeight="1">
      <c r="A183" s="269" t="s">
        <v>81</v>
      </c>
      <c r="B183" s="269"/>
      <c r="C183" s="269"/>
      <c r="D183" s="334"/>
      <c r="E183" s="43" t="str">
        <f>IF(IF(SUM(F161:F182)&gt;SUM(E161:E182),SUM(F161:F182)-SUM(E161:E182),0)&lt;=0," ",IF(SUM(F161:F182)&gt;SUM(E161:E182),SUM(F161:F182)-SUM(E161:E182),0))</f>
        <v> </v>
      </c>
      <c r="F183" s="44" t="str">
        <f>IF(IF(SUM(E161:E182)&gt;SUM(F161:F182),SUM(E161:E182)-SUM(F161:F182),0)&lt;=0," ",IF(SUM(E161:E182)&gt;SUM(F161:F182),SUM(E161:E182)-SUM(F161:F182),0))</f>
        <v> </v>
      </c>
      <c r="G183" s="231"/>
      <c r="H183" s="120">
        <f>IF(SUM(H161:H182)&gt;=SUM(I161:I182),0,SUM(I161:I182)-SUM(H161:H182))</f>
        <v>0</v>
      </c>
      <c r="I183" s="120">
        <f>IF(SUM(I161:I182)&gt;=SUM(H161:H182),0,SUM(H161:H182)-SUM(I182:I1513))</f>
        <v>0</v>
      </c>
      <c r="J183" s="43" t="str">
        <f>IF(IF(SUM(K161:K182)&gt;SUM(J161:J182),SUM(K161:K182)-SUM(J161:J182),0)&lt;=0," ",IF(SUM(K161:K182)&gt;SUM(J161:J182),SUM(K161:K182)-SUM(J161:J182),0))</f>
        <v> </v>
      </c>
      <c r="K183" s="44" t="str">
        <f>IF(IF(SUM(J161:J182)&gt;SUM(K161:K182),SUM(J161:J182)-SUM(K161:K182),0)&lt;=0," ",IF(SUM(J161:J182)&gt;SUM(K161:K182),SUM(J161:J182)-SUM(K161:K182),0))</f>
        <v> </v>
      </c>
    </row>
    <row r="184" spans="1:11" ht="14.25" customHeight="1">
      <c r="A184" s="344" t="s">
        <v>116</v>
      </c>
      <c r="B184" s="344"/>
      <c r="C184" s="344"/>
      <c r="D184" s="345"/>
      <c r="E184" s="28">
        <f>SUM(E161:E183)</f>
        <v>0</v>
      </c>
      <c r="F184" s="29">
        <f>SUM(F161:F183)</f>
        <v>0</v>
      </c>
      <c r="G184" s="232"/>
      <c r="H184" s="122">
        <f>SUM(H161:H183)</f>
        <v>283790</v>
      </c>
      <c r="I184" s="123">
        <f>SUM(I161:I183)</f>
        <v>283790</v>
      </c>
      <c r="J184" s="28">
        <f>SUM(J161:J183)</f>
        <v>243790</v>
      </c>
      <c r="K184" s="29">
        <f>SUM(K161:K183)</f>
        <v>243790</v>
      </c>
    </row>
    <row r="186" spans="1:11" ht="13.5" customHeight="1">
      <c r="A186" s="8" t="s">
        <v>118</v>
      </c>
      <c r="B186" s="8" t="s">
        <v>181</v>
      </c>
      <c r="C186" s="8"/>
      <c r="D186" s="8"/>
      <c r="E186" s="182"/>
      <c r="F186" s="182"/>
      <c r="G186" s="233"/>
      <c r="H186" s="183"/>
      <c r="I186" s="183"/>
      <c r="J186" s="182"/>
      <c r="K186" s="182"/>
    </row>
    <row r="188" spans="1:11" ht="15" customHeight="1">
      <c r="A188" s="389" t="s">
        <v>245</v>
      </c>
      <c r="B188" s="390"/>
      <c r="C188" s="390"/>
      <c r="D188" s="390"/>
      <c r="E188" s="390"/>
      <c r="F188" s="390"/>
      <c r="G188" s="390"/>
      <c r="H188" s="390"/>
      <c r="I188" s="391"/>
      <c r="J188" s="142"/>
      <c r="K188" s="140"/>
    </row>
    <row r="189" spans="1:9" ht="12.75">
      <c r="A189" s="138"/>
      <c r="B189" s="139"/>
      <c r="C189" s="139"/>
      <c r="D189" s="139"/>
      <c r="E189" s="68"/>
      <c r="F189" s="68"/>
      <c r="G189" s="235"/>
      <c r="H189" s="141" t="s">
        <v>26</v>
      </c>
      <c r="I189" s="141" t="s">
        <v>27</v>
      </c>
    </row>
    <row r="190" spans="1:9" ht="12.75">
      <c r="A190" s="202"/>
      <c r="B190" s="4"/>
      <c r="C190" s="4"/>
      <c r="D190" s="4"/>
      <c r="E190" s="69"/>
      <c r="F190" s="69"/>
      <c r="G190" s="218"/>
      <c r="H190" s="203"/>
      <c r="I190" s="203"/>
    </row>
    <row r="191" spans="1:9" ht="12.75">
      <c r="A191" s="206">
        <v>1</v>
      </c>
      <c r="B191" s="4" t="s">
        <v>207</v>
      </c>
      <c r="C191" s="4"/>
      <c r="D191" s="4"/>
      <c r="E191" s="69"/>
      <c r="F191" s="69"/>
      <c r="G191" s="218"/>
      <c r="H191" s="204">
        <v>3790</v>
      </c>
      <c r="I191" s="204"/>
    </row>
    <row r="192" spans="1:9" ht="12.75">
      <c r="A192" s="206"/>
      <c r="B192" s="4"/>
      <c r="C192" s="4" t="s">
        <v>208</v>
      </c>
      <c r="D192" s="4"/>
      <c r="E192" s="69"/>
      <c r="F192" s="69"/>
      <c r="G192" s="218"/>
      <c r="H192" s="204"/>
      <c r="I192" s="204">
        <f>H191</f>
        <v>3790</v>
      </c>
    </row>
    <row r="193" spans="1:9" ht="12.75">
      <c r="A193" s="206"/>
      <c r="B193" s="427" t="s">
        <v>222</v>
      </c>
      <c r="C193" s="427"/>
      <c r="D193" s="427"/>
      <c r="E193" s="427"/>
      <c r="F193" s="427"/>
      <c r="G193" s="218"/>
      <c r="H193" s="204"/>
      <c r="I193" s="204"/>
    </row>
    <row r="194" spans="1:9" ht="7.5" customHeight="1">
      <c r="A194" s="206"/>
      <c r="B194" s="213"/>
      <c r="C194" s="213"/>
      <c r="D194" s="213"/>
      <c r="E194" s="213"/>
      <c r="F194" s="213"/>
      <c r="G194" s="218"/>
      <c r="H194" s="204"/>
      <c r="I194" s="204"/>
    </row>
    <row r="195" spans="1:9" ht="24" customHeight="1">
      <c r="A195" s="205">
        <v>2</v>
      </c>
      <c r="B195" s="429" t="s">
        <v>206</v>
      </c>
      <c r="C195" s="429"/>
      <c r="D195" s="429"/>
      <c r="E195" s="429"/>
      <c r="F195" s="429"/>
      <c r="G195" s="218"/>
      <c r="H195" s="204">
        <f>H191</f>
        <v>3790</v>
      </c>
      <c r="I195" s="204"/>
    </row>
    <row r="196" spans="1:9" ht="12.75">
      <c r="A196" s="206"/>
      <c r="B196" s="4"/>
      <c r="C196" s="4" t="s">
        <v>286</v>
      </c>
      <c r="D196" s="4"/>
      <c r="E196" s="69"/>
      <c r="F196" s="69"/>
      <c r="G196" s="218"/>
      <c r="H196" s="204"/>
      <c r="I196" s="204">
        <f>H195</f>
        <v>3790</v>
      </c>
    </row>
    <row r="197" spans="1:9" ht="12.75">
      <c r="A197" s="206"/>
      <c r="B197" s="427" t="s">
        <v>222</v>
      </c>
      <c r="C197" s="427"/>
      <c r="D197" s="427"/>
      <c r="E197" s="427"/>
      <c r="F197" s="427"/>
      <c r="G197" s="218"/>
      <c r="H197" s="204"/>
      <c r="I197" s="204"/>
    </row>
    <row r="198" spans="1:9" ht="7.5" customHeight="1">
      <c r="A198" s="206"/>
      <c r="B198" s="4"/>
      <c r="C198" s="4"/>
      <c r="D198" s="4"/>
      <c r="E198" s="69"/>
      <c r="F198" s="69"/>
      <c r="G198" s="218"/>
      <c r="H198" s="204"/>
      <c r="I198" s="204"/>
    </row>
    <row r="199" spans="1:9" ht="12.75" customHeight="1">
      <c r="A199" s="71">
        <v>3</v>
      </c>
      <c r="B199" s="6" t="s">
        <v>205</v>
      </c>
      <c r="G199" s="219"/>
      <c r="H199" s="32">
        <v>10992</v>
      </c>
      <c r="I199" s="32"/>
    </row>
    <row r="200" spans="1:9" ht="12.75" customHeight="1">
      <c r="A200" s="71"/>
      <c r="C200" s="6" t="s">
        <v>235</v>
      </c>
      <c r="G200" s="219"/>
      <c r="H200" s="32"/>
      <c r="I200" s="32">
        <f>H199</f>
        <v>10992</v>
      </c>
    </row>
    <row r="201" spans="1:9" ht="12.75" customHeight="1">
      <c r="A201" s="71"/>
      <c r="B201" s="428" t="s">
        <v>225</v>
      </c>
      <c r="C201" s="428"/>
      <c r="D201" s="428"/>
      <c r="E201" s="428"/>
      <c r="F201" s="428"/>
      <c r="G201" s="219"/>
      <c r="H201" s="32"/>
      <c r="I201" s="32"/>
    </row>
    <row r="202" spans="1:9" ht="7.5" customHeight="1">
      <c r="A202" s="206"/>
      <c r="B202" s="4"/>
      <c r="C202" s="4"/>
      <c r="D202" s="4"/>
      <c r="E202" s="69"/>
      <c r="F202" s="69"/>
      <c r="G202" s="218"/>
      <c r="H202" s="204"/>
      <c r="I202" s="204"/>
    </row>
    <row r="203" spans="1:9" ht="12.75">
      <c r="A203" s="206">
        <v>4</v>
      </c>
      <c r="B203" s="4" t="s">
        <v>209</v>
      </c>
      <c r="C203" s="4"/>
      <c r="D203" s="4"/>
      <c r="E203" s="69"/>
      <c r="F203" s="69"/>
      <c r="G203" s="218"/>
      <c r="H203" s="204">
        <f>H199</f>
        <v>10992</v>
      </c>
      <c r="I203" s="204"/>
    </row>
    <row r="204" spans="1:9" ht="12.75">
      <c r="A204" s="206"/>
      <c r="B204" s="4"/>
      <c r="C204" s="4" t="s">
        <v>210</v>
      </c>
      <c r="D204" s="4"/>
      <c r="E204" s="69"/>
      <c r="F204" s="69"/>
      <c r="G204" s="218"/>
      <c r="H204" s="204"/>
      <c r="I204" s="204">
        <f>H203</f>
        <v>10992</v>
      </c>
    </row>
    <row r="205" spans="1:9" ht="12.75">
      <c r="A205" s="206"/>
      <c r="B205" s="427" t="s">
        <v>223</v>
      </c>
      <c r="C205" s="427"/>
      <c r="D205" s="427"/>
      <c r="E205" s="427"/>
      <c r="F205" s="427"/>
      <c r="G205" s="218"/>
      <c r="H205" s="204"/>
      <c r="I205" s="204"/>
    </row>
    <row r="206" spans="1:9" ht="7.5" customHeight="1">
      <c r="A206" s="206"/>
      <c r="B206" s="4"/>
      <c r="C206" s="4"/>
      <c r="D206" s="4"/>
      <c r="E206" s="69"/>
      <c r="F206" s="69"/>
      <c r="G206" s="218"/>
      <c r="H206" s="204"/>
      <c r="I206" s="204"/>
    </row>
    <row r="207" spans="1:9" ht="12.75">
      <c r="A207" s="206">
        <v>5</v>
      </c>
      <c r="B207" s="4" t="s">
        <v>209</v>
      </c>
      <c r="C207" s="4"/>
      <c r="D207" s="4"/>
      <c r="E207" s="69"/>
      <c r="F207" s="69"/>
      <c r="G207" s="218"/>
      <c r="H207" s="204">
        <v>284</v>
      </c>
      <c r="I207" s="204"/>
    </row>
    <row r="208" spans="1:9" ht="12.75">
      <c r="A208" s="206"/>
      <c r="B208" s="4"/>
      <c r="C208" s="4" t="s">
        <v>211</v>
      </c>
      <c r="D208" s="4"/>
      <c r="E208" s="69"/>
      <c r="F208" s="69"/>
      <c r="G208" s="218"/>
      <c r="H208" s="204"/>
      <c r="I208" s="204">
        <f>H207</f>
        <v>284</v>
      </c>
    </row>
    <row r="209" spans="1:9" ht="12.75">
      <c r="A209" s="206"/>
      <c r="B209" s="427" t="s">
        <v>229</v>
      </c>
      <c r="C209" s="427"/>
      <c r="D209" s="427"/>
      <c r="E209" s="427"/>
      <c r="F209" s="427"/>
      <c r="G209" s="218"/>
      <c r="H209" s="204"/>
      <c r="I209" s="204"/>
    </row>
    <row r="210" spans="1:9" ht="7.5" customHeight="1">
      <c r="A210" s="206"/>
      <c r="B210" s="4"/>
      <c r="C210" s="4"/>
      <c r="D210" s="4"/>
      <c r="E210" s="69"/>
      <c r="F210" s="69"/>
      <c r="G210" s="218"/>
      <c r="H210" s="204"/>
      <c r="I210" s="204"/>
    </row>
    <row r="211" spans="1:9" ht="12.75">
      <c r="A211" s="206">
        <v>6</v>
      </c>
      <c r="B211" s="4" t="s">
        <v>209</v>
      </c>
      <c r="C211" s="4"/>
      <c r="D211" s="4"/>
      <c r="E211" s="69"/>
      <c r="F211" s="69"/>
      <c r="G211" s="218"/>
      <c r="H211" s="204">
        <v>40000</v>
      </c>
      <c r="I211" s="204"/>
    </row>
    <row r="212" spans="1:9" ht="12.75">
      <c r="A212" s="206"/>
      <c r="B212" s="4"/>
      <c r="C212" s="4" t="s">
        <v>236</v>
      </c>
      <c r="D212" s="4"/>
      <c r="E212" s="69"/>
      <c r="F212" s="69"/>
      <c r="G212" s="218"/>
      <c r="H212" s="204"/>
      <c r="I212" s="204">
        <f>H211</f>
        <v>40000</v>
      </c>
    </row>
    <row r="213" spans="1:9" ht="12.75">
      <c r="A213" s="206"/>
      <c r="B213" s="427" t="s">
        <v>237</v>
      </c>
      <c r="C213" s="427"/>
      <c r="D213" s="427"/>
      <c r="E213" s="427"/>
      <c r="F213" s="427"/>
      <c r="G213" s="218"/>
      <c r="H213" s="204"/>
      <c r="I213" s="204"/>
    </row>
    <row r="214" spans="1:9" ht="7.5" customHeight="1">
      <c r="A214" s="206"/>
      <c r="B214" s="4"/>
      <c r="C214" s="4"/>
      <c r="D214" s="4"/>
      <c r="E214" s="69"/>
      <c r="F214" s="69"/>
      <c r="G214" s="218"/>
      <c r="H214" s="204"/>
      <c r="I214" s="204"/>
    </row>
    <row r="215" spans="1:9" ht="24.75" customHeight="1">
      <c r="A215" s="205">
        <v>7</v>
      </c>
      <c r="B215" s="429" t="s">
        <v>238</v>
      </c>
      <c r="C215" s="429"/>
      <c r="D215" s="429"/>
      <c r="E215" s="429"/>
      <c r="F215" s="429"/>
      <c r="G215" s="218"/>
      <c r="H215" s="204">
        <f>H211</f>
        <v>40000</v>
      </c>
      <c r="I215" s="204"/>
    </row>
    <row r="216" spans="1:9" ht="12.75">
      <c r="A216" s="206"/>
      <c r="B216" s="4"/>
      <c r="C216" s="4" t="s">
        <v>80</v>
      </c>
      <c r="D216" s="4"/>
      <c r="E216" s="69"/>
      <c r="F216" s="69"/>
      <c r="G216" s="218"/>
      <c r="H216" s="204"/>
      <c r="I216" s="204">
        <f>H215</f>
        <v>40000</v>
      </c>
    </row>
    <row r="217" spans="1:9" ht="12.75">
      <c r="A217" s="206"/>
      <c r="B217" s="427" t="s">
        <v>237</v>
      </c>
      <c r="C217" s="427"/>
      <c r="D217" s="427"/>
      <c r="E217" s="427"/>
      <c r="F217" s="427"/>
      <c r="G217" s="218"/>
      <c r="H217" s="204"/>
      <c r="I217" s="204"/>
    </row>
    <row r="218" spans="1:9" ht="7.5" customHeight="1">
      <c r="A218" s="206"/>
      <c r="B218" s="4"/>
      <c r="C218" s="4"/>
      <c r="D218" s="4"/>
      <c r="E218" s="69"/>
      <c r="F218" s="69"/>
      <c r="G218" s="218"/>
      <c r="H218" s="204"/>
      <c r="I218" s="204"/>
    </row>
    <row r="219" spans="1:9" ht="12.75">
      <c r="A219" s="206">
        <v>8</v>
      </c>
      <c r="B219" s="4" t="s">
        <v>239</v>
      </c>
      <c r="C219" s="4"/>
      <c r="D219" s="4"/>
      <c r="E219" s="69"/>
      <c r="F219" s="69"/>
      <c r="G219" s="218"/>
      <c r="H219" s="204">
        <v>240000</v>
      </c>
      <c r="I219" s="204"/>
    </row>
    <row r="220" spans="1:9" ht="12.75">
      <c r="A220" s="206"/>
      <c r="B220" s="4"/>
      <c r="C220" s="4" t="s">
        <v>209</v>
      </c>
      <c r="D220" s="4"/>
      <c r="E220" s="69"/>
      <c r="F220" s="69"/>
      <c r="G220" s="218"/>
      <c r="H220" s="204"/>
      <c r="I220" s="204">
        <f>H219</f>
        <v>240000</v>
      </c>
    </row>
    <row r="221" spans="1:9" ht="12.75">
      <c r="A221" s="206"/>
      <c r="B221" s="427" t="s">
        <v>227</v>
      </c>
      <c r="C221" s="427"/>
      <c r="D221" s="427"/>
      <c r="E221" s="427"/>
      <c r="F221" s="427"/>
      <c r="G221" s="218"/>
      <c r="H221" s="204"/>
      <c r="I221" s="204"/>
    </row>
    <row r="222" spans="1:9" ht="7.5" customHeight="1">
      <c r="A222" s="206"/>
      <c r="B222" s="4"/>
      <c r="C222" s="4"/>
      <c r="D222" s="4"/>
      <c r="E222" s="69"/>
      <c r="F222" s="69"/>
      <c r="G222" s="218"/>
      <c r="H222" s="204"/>
      <c r="I222" s="204"/>
    </row>
    <row r="223" spans="1:9" ht="12.75">
      <c r="A223" s="206">
        <v>9</v>
      </c>
      <c r="B223" s="4" t="s">
        <v>80</v>
      </c>
      <c r="C223" s="4"/>
      <c r="D223" s="4"/>
      <c r="E223" s="69"/>
      <c r="F223" s="69"/>
      <c r="G223" s="218"/>
      <c r="H223" s="204">
        <f>H219</f>
        <v>240000</v>
      </c>
      <c r="I223" s="204"/>
    </row>
    <row r="224" spans="1:9" ht="24.75" customHeight="1">
      <c r="A224" s="206"/>
      <c r="B224" s="4"/>
      <c r="C224" s="429" t="s">
        <v>212</v>
      </c>
      <c r="D224" s="429"/>
      <c r="E224" s="429"/>
      <c r="F224" s="429"/>
      <c r="G224" s="218"/>
      <c r="H224" s="204"/>
      <c r="I224" s="204">
        <f>H223</f>
        <v>240000</v>
      </c>
    </row>
    <row r="225" spans="1:9" ht="12.75">
      <c r="A225" s="206"/>
      <c r="B225" s="427" t="s">
        <v>227</v>
      </c>
      <c r="C225" s="427"/>
      <c r="D225" s="427"/>
      <c r="E225" s="427"/>
      <c r="F225" s="427"/>
      <c r="G225" s="218"/>
      <c r="H225" s="204"/>
      <c r="I225" s="204"/>
    </row>
    <row r="226" spans="1:9" ht="7.5" customHeight="1">
      <c r="A226" s="206"/>
      <c r="B226" s="4"/>
      <c r="C226" s="4"/>
      <c r="D226" s="4"/>
      <c r="E226" s="69"/>
      <c r="F226" s="69"/>
      <c r="G226" s="218"/>
      <c r="H226" s="204"/>
      <c r="I226" s="204"/>
    </row>
    <row r="227" spans="1:9" ht="12.75">
      <c r="A227" s="206">
        <v>10</v>
      </c>
      <c r="B227" s="4" t="s">
        <v>209</v>
      </c>
      <c r="C227" s="4"/>
      <c r="D227" s="4"/>
      <c r="E227" s="69"/>
      <c r="F227" s="69"/>
      <c r="G227" s="218"/>
      <c r="H227" s="204">
        <v>74930</v>
      </c>
      <c r="I227" s="204"/>
    </row>
    <row r="228" spans="1:9" ht="12.75">
      <c r="A228" s="206"/>
      <c r="B228" s="4"/>
      <c r="C228" s="4" t="s">
        <v>240</v>
      </c>
      <c r="D228" s="4"/>
      <c r="E228" s="69"/>
      <c r="F228" s="69"/>
      <c r="G228" s="218"/>
      <c r="H228" s="204"/>
      <c r="I228" s="204">
        <f>H227</f>
        <v>74930</v>
      </c>
    </row>
    <row r="229" spans="1:9" ht="12.75">
      <c r="A229" s="206"/>
      <c r="B229" s="427" t="s">
        <v>226</v>
      </c>
      <c r="C229" s="427"/>
      <c r="D229" s="427"/>
      <c r="E229" s="427"/>
      <c r="F229" s="427"/>
      <c r="G229" s="218"/>
      <c r="H229" s="204"/>
      <c r="I229" s="204"/>
    </row>
    <row r="230" spans="1:9" ht="7.5" customHeight="1">
      <c r="A230" s="206"/>
      <c r="B230" s="4"/>
      <c r="C230" s="4"/>
      <c r="D230" s="4"/>
      <c r="E230" s="69"/>
      <c r="F230" s="69"/>
      <c r="G230" s="218"/>
      <c r="H230" s="204"/>
      <c r="I230" s="204"/>
    </row>
    <row r="231" spans="1:9" ht="24" customHeight="1">
      <c r="A231" s="205">
        <v>11</v>
      </c>
      <c r="B231" s="429" t="s">
        <v>241</v>
      </c>
      <c r="C231" s="429"/>
      <c r="D231" s="429"/>
      <c r="E231" s="429"/>
      <c r="F231" s="429"/>
      <c r="G231" s="218"/>
      <c r="H231" s="204">
        <f>H227</f>
        <v>74930</v>
      </c>
      <c r="I231" s="204"/>
    </row>
    <row r="232" spans="1:9" ht="12.75">
      <c r="A232" s="206"/>
      <c r="B232" s="4"/>
      <c r="C232" s="4" t="s">
        <v>80</v>
      </c>
      <c r="D232" s="4"/>
      <c r="E232" s="69"/>
      <c r="F232" s="69"/>
      <c r="G232" s="218"/>
      <c r="H232" s="204"/>
      <c r="I232" s="204">
        <f>H231</f>
        <v>74930</v>
      </c>
    </row>
    <row r="233" spans="1:9" ht="12.75">
      <c r="A233" s="206"/>
      <c r="B233" s="427" t="s">
        <v>226</v>
      </c>
      <c r="C233" s="427"/>
      <c r="D233" s="427"/>
      <c r="E233" s="427"/>
      <c r="F233" s="427"/>
      <c r="G233" s="218"/>
      <c r="H233" s="204"/>
      <c r="I233" s="204"/>
    </row>
    <row r="234" spans="1:9" ht="7.5" customHeight="1">
      <c r="A234" s="206"/>
      <c r="B234" s="4"/>
      <c r="C234" s="4"/>
      <c r="D234" s="4"/>
      <c r="E234" s="69"/>
      <c r="F234" s="69"/>
      <c r="G234" s="218"/>
      <c r="H234" s="204"/>
      <c r="I234" s="204"/>
    </row>
    <row r="235" spans="1:9" ht="12.75">
      <c r="A235" s="206">
        <v>12</v>
      </c>
      <c r="B235" s="4" t="s">
        <v>209</v>
      </c>
      <c r="C235" s="4"/>
      <c r="D235" s="4"/>
      <c r="E235" s="69"/>
      <c r="F235" s="69"/>
      <c r="G235" s="218"/>
      <c r="H235" s="204">
        <v>11212</v>
      </c>
      <c r="I235" s="204"/>
    </row>
    <row r="236" spans="1:9" ht="24.75" customHeight="1">
      <c r="A236" s="206"/>
      <c r="B236" s="4"/>
      <c r="C236" s="429" t="s">
        <v>242</v>
      </c>
      <c r="D236" s="429"/>
      <c r="E236" s="429"/>
      <c r="F236" s="429"/>
      <c r="G236" s="218"/>
      <c r="H236" s="204"/>
      <c r="I236" s="204">
        <f>H235</f>
        <v>11212</v>
      </c>
    </row>
    <row r="237" spans="1:9" ht="12.75">
      <c r="A237" s="206"/>
      <c r="B237" s="427" t="s">
        <v>228</v>
      </c>
      <c r="C237" s="427"/>
      <c r="D237" s="427"/>
      <c r="E237" s="427"/>
      <c r="F237" s="427"/>
      <c r="G237" s="218"/>
      <c r="H237" s="204"/>
      <c r="I237" s="204"/>
    </row>
    <row r="238" spans="1:9" ht="7.5" customHeight="1">
      <c r="A238" s="206"/>
      <c r="B238" s="4"/>
      <c r="C238" s="4"/>
      <c r="D238" s="4"/>
      <c r="E238" s="69"/>
      <c r="F238" s="69"/>
      <c r="G238" s="218"/>
      <c r="H238" s="204"/>
      <c r="I238" s="204"/>
    </row>
    <row r="239" spans="1:9" ht="24" customHeight="1">
      <c r="A239" s="205">
        <v>13</v>
      </c>
      <c r="B239" s="429" t="s">
        <v>241</v>
      </c>
      <c r="C239" s="429"/>
      <c r="D239" s="429"/>
      <c r="E239" s="429"/>
      <c r="F239" s="429"/>
      <c r="G239" s="218"/>
      <c r="H239" s="204">
        <f>H235</f>
        <v>11212</v>
      </c>
      <c r="I239" s="204"/>
    </row>
    <row r="240" spans="1:9" ht="12.75">
      <c r="A240" s="206"/>
      <c r="B240" s="4"/>
      <c r="C240" s="4" t="s">
        <v>80</v>
      </c>
      <c r="D240" s="4"/>
      <c r="E240" s="69"/>
      <c r="F240" s="69"/>
      <c r="G240" s="218"/>
      <c r="H240" s="204"/>
      <c r="I240" s="204">
        <f>H239</f>
        <v>11212</v>
      </c>
    </row>
    <row r="241" spans="1:9" ht="12.75">
      <c r="A241" s="206"/>
      <c r="B241" s="427" t="s">
        <v>228</v>
      </c>
      <c r="C241" s="427"/>
      <c r="D241" s="427"/>
      <c r="E241" s="427"/>
      <c r="F241" s="427"/>
      <c r="G241" s="218"/>
      <c r="H241" s="204"/>
      <c r="I241" s="204"/>
    </row>
    <row r="242" spans="1:9" ht="7.5" customHeight="1">
      <c r="A242" s="206"/>
      <c r="B242" s="4"/>
      <c r="C242" s="4"/>
      <c r="D242" s="4"/>
      <c r="E242" s="69"/>
      <c r="F242" s="69"/>
      <c r="G242" s="218"/>
      <c r="H242" s="204"/>
      <c r="I242" s="204"/>
    </row>
    <row r="243" spans="1:9" ht="24" customHeight="1">
      <c r="A243" s="205">
        <v>14</v>
      </c>
      <c r="B243" s="429" t="s">
        <v>241</v>
      </c>
      <c r="C243" s="429"/>
      <c r="D243" s="429"/>
      <c r="E243" s="429"/>
      <c r="F243" s="429"/>
      <c r="G243" s="218"/>
      <c r="H243" s="204">
        <v>26763</v>
      </c>
      <c r="I243" s="204"/>
    </row>
    <row r="244" spans="1:9" ht="12" customHeight="1">
      <c r="A244" s="206"/>
      <c r="B244" s="4"/>
      <c r="C244" s="429" t="s">
        <v>248</v>
      </c>
      <c r="D244" s="429"/>
      <c r="E244" s="429"/>
      <c r="F244" s="429"/>
      <c r="G244" s="218"/>
      <c r="H244" s="204"/>
      <c r="I244" s="204">
        <f>H243</f>
        <v>26763</v>
      </c>
    </row>
    <row r="245" spans="1:9" ht="12.75">
      <c r="A245" s="206"/>
      <c r="B245" s="427" t="s">
        <v>249</v>
      </c>
      <c r="C245" s="427"/>
      <c r="D245" s="427"/>
      <c r="E245" s="427"/>
      <c r="F245" s="427"/>
      <c r="G245" s="218"/>
      <c r="H245" s="204"/>
      <c r="I245" s="204"/>
    </row>
    <row r="246" spans="1:9" ht="7.5" customHeight="1">
      <c r="A246" s="206"/>
      <c r="B246" s="4"/>
      <c r="C246" s="4"/>
      <c r="D246" s="4"/>
      <c r="E246" s="69"/>
      <c r="F246" s="69"/>
      <c r="G246" s="218"/>
      <c r="H246" s="204"/>
      <c r="I246" s="204"/>
    </row>
    <row r="247" spans="1:9" ht="12.75">
      <c r="A247" s="206">
        <v>15</v>
      </c>
      <c r="B247" s="4" t="s">
        <v>80</v>
      </c>
      <c r="C247" s="4"/>
      <c r="D247" s="4"/>
      <c r="E247" s="69"/>
      <c r="F247" s="69"/>
      <c r="G247" s="218"/>
      <c r="H247" s="204">
        <v>215712</v>
      </c>
      <c r="I247" s="204"/>
    </row>
    <row r="248" spans="1:9" ht="12.75">
      <c r="A248" s="206"/>
      <c r="B248" s="4"/>
      <c r="C248" s="4"/>
      <c r="D248" s="4" t="s">
        <v>94</v>
      </c>
      <c r="E248" s="69"/>
      <c r="F248" s="69"/>
      <c r="G248" s="218"/>
      <c r="H248" s="204"/>
      <c r="I248" s="204">
        <f>H247</f>
        <v>215712</v>
      </c>
    </row>
    <row r="249" spans="1:9" ht="24" customHeight="1">
      <c r="A249" s="206"/>
      <c r="B249" s="395" t="s">
        <v>224</v>
      </c>
      <c r="C249" s="395"/>
      <c r="D249" s="395"/>
      <c r="E249" s="395"/>
      <c r="F249" s="395"/>
      <c r="G249" s="218"/>
      <c r="H249" s="204"/>
      <c r="I249" s="204"/>
    </row>
    <row r="250" spans="1:9" ht="12.75" customHeight="1">
      <c r="A250" s="71"/>
      <c r="B250" s="184"/>
      <c r="C250" s="184"/>
      <c r="D250" s="184"/>
      <c r="E250" s="184"/>
      <c r="F250" s="184"/>
      <c r="G250" s="219"/>
      <c r="H250" s="32"/>
      <c r="I250" s="32"/>
    </row>
    <row r="251" spans="1:9" ht="12.75">
      <c r="A251" s="73" t="s">
        <v>117</v>
      </c>
      <c r="B251" s="12"/>
      <c r="C251" s="12"/>
      <c r="D251" s="12"/>
      <c r="E251" s="74"/>
      <c r="F251" s="74"/>
      <c r="G251" s="77"/>
      <c r="H251" s="38">
        <f>SUM(H190:H250)</f>
        <v>1004607</v>
      </c>
      <c r="I251" s="38">
        <f>SUM(I190:I250)</f>
        <v>1004607</v>
      </c>
    </row>
    <row r="252" ht="13.5" customHeight="1"/>
    <row r="253" spans="1:11" ht="15" customHeight="1">
      <c r="A253" s="341" t="s">
        <v>246</v>
      </c>
      <c r="B253" s="342"/>
      <c r="C253" s="342"/>
      <c r="D253" s="342"/>
      <c r="E253" s="342"/>
      <c r="F253" s="342"/>
      <c r="G253" s="342"/>
      <c r="H253" s="342"/>
      <c r="I253" s="342"/>
      <c r="J253" s="342"/>
      <c r="K253" s="343"/>
    </row>
    <row r="254" spans="1:11" s="64" customFormat="1" ht="13.5" customHeight="1">
      <c r="A254" s="279"/>
      <c r="B254" s="277"/>
      <c r="C254" s="277"/>
      <c r="D254" s="278"/>
      <c r="E254" s="280" t="s">
        <v>126</v>
      </c>
      <c r="F254" s="282"/>
      <c r="G254" s="280" t="s">
        <v>172</v>
      </c>
      <c r="H254" s="281"/>
      <c r="I254" s="282"/>
      <c r="J254" s="280" t="s">
        <v>127</v>
      </c>
      <c r="K254" s="282"/>
    </row>
    <row r="255" spans="1:11" s="64" customFormat="1" ht="11.25" customHeight="1">
      <c r="A255" s="274"/>
      <c r="B255" s="275"/>
      <c r="C255" s="275"/>
      <c r="D255" s="276"/>
      <c r="E255" s="283"/>
      <c r="F255" s="285"/>
      <c r="G255" s="283"/>
      <c r="H255" s="284"/>
      <c r="I255" s="285"/>
      <c r="J255" s="283"/>
      <c r="K255" s="285"/>
    </row>
    <row r="256" spans="5:11" ht="12.75">
      <c r="E256" s="349"/>
      <c r="F256" s="350"/>
      <c r="G256" s="236"/>
      <c r="H256" s="355"/>
      <c r="I256" s="356"/>
      <c r="J256" s="349"/>
      <c r="K256" s="350"/>
    </row>
    <row r="257" spans="1:11" ht="30" customHeight="1">
      <c r="A257" s="351" t="s">
        <v>165</v>
      </c>
      <c r="B257" s="351"/>
      <c r="C257" s="351"/>
      <c r="D257" s="266"/>
      <c r="E257" s="359"/>
      <c r="F257" s="360"/>
      <c r="G257" s="237"/>
      <c r="H257" s="357"/>
      <c r="I257" s="358"/>
      <c r="J257" s="359"/>
      <c r="K257" s="360"/>
    </row>
    <row r="258" spans="1:11" ht="12.75">
      <c r="A258" s="90" t="s">
        <v>87</v>
      </c>
      <c r="B258" s="59"/>
      <c r="C258" s="56"/>
      <c r="D258" s="56"/>
      <c r="E258" s="316">
        <f>IF(E129=" ",F129,-E129)</f>
        <v>-193626</v>
      </c>
      <c r="F258" s="317"/>
      <c r="G258" s="228"/>
      <c r="H258" s="352">
        <f>+I129-H129</f>
        <v>0</v>
      </c>
      <c r="I258" s="317"/>
      <c r="J258" s="316">
        <f>IF(J129=" ",K129,-J129)</f>
        <v>-193626</v>
      </c>
      <c r="K258" s="317"/>
    </row>
    <row r="259" spans="2:11" ht="12.75">
      <c r="B259" s="421" t="s">
        <v>122</v>
      </c>
      <c r="C259" s="421"/>
      <c r="D259" s="422"/>
      <c r="E259" s="304"/>
      <c r="F259" s="305"/>
      <c r="G259" s="238"/>
      <c r="H259" s="298"/>
      <c r="I259" s="299"/>
      <c r="J259" s="304"/>
      <c r="K259" s="305"/>
    </row>
    <row r="260" spans="1:11" ht="12.75">
      <c r="A260" s="51"/>
      <c r="B260" s="83"/>
      <c r="C260" s="16" t="s">
        <v>204</v>
      </c>
      <c r="D260" s="15"/>
      <c r="E260" s="304">
        <v>-3790</v>
      </c>
      <c r="F260" s="305"/>
      <c r="G260" s="238"/>
      <c r="H260" s="298"/>
      <c r="I260" s="299"/>
      <c r="J260" s="304">
        <f aca="true" t="shared" si="14" ref="J260:J267">IF((E260+H260)=0," ",E260+H260)</f>
        <v>-3790</v>
      </c>
      <c r="K260" s="305"/>
    </row>
    <row r="261" spans="2:11" ht="12.75">
      <c r="B261" s="8"/>
      <c r="C261" s="15" t="s">
        <v>88</v>
      </c>
      <c r="D261" s="15"/>
      <c r="E261" s="304"/>
      <c r="F261" s="305"/>
      <c r="G261" s="238"/>
      <c r="H261" s="298"/>
      <c r="I261" s="299"/>
      <c r="J261" s="304" t="str">
        <f t="shared" si="14"/>
        <v> </v>
      </c>
      <c r="K261" s="305"/>
    </row>
    <row r="262" spans="2:11" ht="12.75">
      <c r="B262" s="8"/>
      <c r="C262" s="16" t="s">
        <v>86</v>
      </c>
      <c r="D262" s="15"/>
      <c r="E262" s="304">
        <v>10992</v>
      </c>
      <c r="F262" s="305"/>
      <c r="G262" s="238"/>
      <c r="H262" s="298"/>
      <c r="I262" s="299"/>
      <c r="J262" s="304">
        <f t="shared" si="14"/>
        <v>10992</v>
      </c>
      <c r="K262" s="305"/>
    </row>
    <row r="263" spans="2:11" ht="12.75">
      <c r="B263" s="8"/>
      <c r="C263" s="16" t="s">
        <v>89</v>
      </c>
      <c r="D263" s="131"/>
      <c r="E263" s="304">
        <v>284</v>
      </c>
      <c r="F263" s="305"/>
      <c r="G263" s="238"/>
      <c r="H263" s="298"/>
      <c r="I263" s="299"/>
      <c r="J263" s="304">
        <f t="shared" si="14"/>
        <v>284</v>
      </c>
      <c r="K263" s="305"/>
    </row>
    <row r="264" spans="2:11" ht="12.75">
      <c r="B264" s="82"/>
      <c r="C264" s="16" t="s">
        <v>185</v>
      </c>
      <c r="D264" s="15"/>
      <c r="E264" s="304"/>
      <c r="F264" s="305"/>
      <c r="G264" s="238"/>
      <c r="H264" s="298"/>
      <c r="I264" s="299"/>
      <c r="J264" s="304" t="str">
        <f t="shared" si="14"/>
        <v> </v>
      </c>
      <c r="K264" s="305"/>
    </row>
    <row r="265" spans="2:11" ht="12.75" customHeight="1">
      <c r="B265" s="335" t="s">
        <v>219</v>
      </c>
      <c r="C265" s="335"/>
      <c r="D265" s="336"/>
      <c r="E265" s="304"/>
      <c r="F265" s="305"/>
      <c r="G265" s="238"/>
      <c r="H265" s="298"/>
      <c r="I265" s="299"/>
      <c r="J265" s="304" t="str">
        <f t="shared" si="14"/>
        <v> </v>
      </c>
      <c r="K265" s="305"/>
    </row>
    <row r="266" spans="2:11" ht="12.75" customHeight="1">
      <c r="B266" s="335" t="s">
        <v>123</v>
      </c>
      <c r="C266" s="335"/>
      <c r="D266" s="336"/>
      <c r="E266" s="304"/>
      <c r="F266" s="305"/>
      <c r="G266" s="238"/>
      <c r="H266" s="298"/>
      <c r="I266" s="299"/>
      <c r="J266" s="304" t="str">
        <f t="shared" si="14"/>
        <v> </v>
      </c>
      <c r="K266" s="305"/>
    </row>
    <row r="267" spans="2:11" ht="12.75" customHeight="1">
      <c r="B267" s="339" t="s">
        <v>131</v>
      </c>
      <c r="C267" s="339"/>
      <c r="D267" s="340"/>
      <c r="E267" s="324">
        <v>1200</v>
      </c>
      <c r="F267" s="325"/>
      <c r="G267" s="223"/>
      <c r="H267" s="300"/>
      <c r="I267" s="301"/>
      <c r="J267" s="304">
        <f t="shared" si="14"/>
        <v>1200</v>
      </c>
      <c r="K267" s="305"/>
    </row>
    <row r="268" spans="1:11" ht="12.75">
      <c r="A268" s="150" t="s">
        <v>165</v>
      </c>
      <c r="B268" s="151"/>
      <c r="C268" s="151"/>
      <c r="D268" s="151"/>
      <c r="E268" s="326">
        <f>SUM(E258:F267)</f>
        <v>-184940</v>
      </c>
      <c r="F268" s="327"/>
      <c r="G268" s="239"/>
      <c r="H268" s="410">
        <f>SUM(H258:I267)</f>
        <v>0</v>
      </c>
      <c r="I268" s="327"/>
      <c r="J268" s="410">
        <f>SUM(J258:K267)</f>
        <v>-184940</v>
      </c>
      <c r="K268" s="327"/>
    </row>
    <row r="269" spans="1:11" ht="25.5" customHeight="1">
      <c r="A269" s="8"/>
      <c r="B269" s="337" t="s">
        <v>128</v>
      </c>
      <c r="C269" s="337"/>
      <c r="D269" s="338"/>
      <c r="E269" s="310">
        <v>936330</v>
      </c>
      <c r="F269" s="311"/>
      <c r="G269" s="240"/>
      <c r="H269" s="328"/>
      <c r="I269" s="329"/>
      <c r="J269" s="304">
        <f>IF((E269+H269)&lt;=0," ",E269+H269)</f>
        <v>936330</v>
      </c>
      <c r="K269" s="305"/>
    </row>
    <row r="270" spans="1:11" ht="12.75">
      <c r="A270" s="8"/>
      <c r="B270" s="14" t="s">
        <v>64</v>
      </c>
      <c r="C270" s="17"/>
      <c r="D270" s="105"/>
      <c r="E270" s="324"/>
      <c r="F270" s="325"/>
      <c r="G270" s="223"/>
      <c r="H270" s="300"/>
      <c r="I270" s="301"/>
      <c r="J270" s="304" t="str">
        <f>IF((E270+H270)&lt;=0," ",E270+H270)</f>
        <v> </v>
      </c>
      <c r="K270" s="305"/>
    </row>
    <row r="271" spans="1:11" ht="24" customHeight="1">
      <c r="A271" s="423" t="s">
        <v>125</v>
      </c>
      <c r="B271" s="423"/>
      <c r="C271" s="423"/>
      <c r="D271" s="424"/>
      <c r="E271" s="326">
        <f>SUM(E269:F270)</f>
        <v>936330</v>
      </c>
      <c r="F271" s="327"/>
      <c r="G271" s="239"/>
      <c r="H271" s="302">
        <f>SUM(H269:I270)</f>
        <v>0</v>
      </c>
      <c r="I271" s="303"/>
      <c r="J271" s="326">
        <f>SUM(J269:K270)</f>
        <v>936330</v>
      </c>
      <c r="K271" s="327"/>
    </row>
    <row r="272" spans="1:11" ht="12.75">
      <c r="A272" s="11" t="s">
        <v>187</v>
      </c>
      <c r="B272" s="11"/>
      <c r="C272" s="153"/>
      <c r="D272" s="154"/>
      <c r="E272" s="413"/>
      <c r="F272" s="414"/>
      <c r="G272" s="241"/>
      <c r="H272" s="425">
        <f>-E272</f>
        <v>0</v>
      </c>
      <c r="I272" s="426"/>
      <c r="J272" s="411" t="str">
        <f>IF(E272+H272=0," ",E272+H272)</f>
        <v> </v>
      </c>
      <c r="K272" s="412"/>
    </row>
    <row r="273" spans="1:11" ht="14.25" customHeight="1">
      <c r="A273" s="332" t="s">
        <v>124</v>
      </c>
      <c r="B273" s="332"/>
      <c r="C273" s="332"/>
      <c r="D273" s="333"/>
      <c r="E273" s="296">
        <f>E268+E271+E272</f>
        <v>751390</v>
      </c>
      <c r="F273" s="297"/>
      <c r="G273" s="242"/>
      <c r="H273" s="368">
        <f>H268+H271+H272</f>
        <v>0</v>
      </c>
      <c r="I273" s="369"/>
      <c r="J273" s="296">
        <f>J268+J271</f>
        <v>751390</v>
      </c>
      <c r="K273" s="297"/>
    </row>
    <row r="274" spans="1:11" ht="13.5" customHeight="1">
      <c r="A274" s="12" t="s">
        <v>135</v>
      </c>
      <c r="B274" s="12"/>
      <c r="C274" s="12"/>
      <c r="D274" s="12"/>
      <c r="E274" s="308">
        <f>SUM(E9:E25)-SUM(F9:F25)</f>
        <v>751390</v>
      </c>
      <c r="F274" s="309"/>
      <c r="G274" s="243"/>
      <c r="H274" s="318"/>
      <c r="I274" s="319"/>
      <c r="J274" s="308">
        <f>SUM(J9:J25)-SUM(K9:K25)</f>
        <v>751390</v>
      </c>
      <c r="K274" s="309"/>
    </row>
    <row r="275" ht="20.25" customHeight="1"/>
    <row r="276" spans="1:11" ht="15" customHeight="1">
      <c r="A276" s="330" t="s">
        <v>136</v>
      </c>
      <c r="B276" s="330"/>
      <c r="C276" s="330"/>
      <c r="D276" s="331"/>
      <c r="E276" s="322"/>
      <c r="F276" s="323"/>
      <c r="G276" s="244"/>
      <c r="H276" s="314"/>
      <c r="I276" s="315"/>
      <c r="J276" s="322"/>
      <c r="K276" s="323"/>
    </row>
    <row r="277" spans="1:11" ht="12.75">
      <c r="A277" s="19" t="s">
        <v>15</v>
      </c>
      <c r="B277" s="4"/>
      <c r="C277" s="159"/>
      <c r="D277" s="159"/>
      <c r="E277" s="320"/>
      <c r="F277" s="321"/>
      <c r="G277" s="245"/>
      <c r="H277" s="365"/>
      <c r="I277" s="321"/>
      <c r="J277" s="320"/>
      <c r="K277" s="321"/>
    </row>
    <row r="278" spans="1:11" ht="12.75">
      <c r="A278" s="59"/>
      <c r="B278" s="59" t="s">
        <v>87</v>
      </c>
      <c r="C278" s="56"/>
      <c r="D278" s="56"/>
      <c r="E278" s="316">
        <f>IF(E129=" ",F129,-E129)</f>
        <v>-193626</v>
      </c>
      <c r="F278" s="317"/>
      <c r="G278" s="228"/>
      <c r="H278" s="352">
        <f>+I129-H129</f>
        <v>0</v>
      </c>
      <c r="I278" s="317"/>
      <c r="J278" s="316">
        <f>IF(J129=" ",K129,-J129)</f>
        <v>-193626</v>
      </c>
      <c r="K278" s="317"/>
    </row>
    <row r="279" spans="1:11" ht="12.75">
      <c r="A279" s="51"/>
      <c r="B279" s="13" t="s">
        <v>137</v>
      </c>
      <c r="C279" s="16"/>
      <c r="D279" s="15"/>
      <c r="E279" s="304"/>
      <c r="F279" s="305"/>
      <c r="G279" s="238"/>
      <c r="H279" s="298"/>
      <c r="I279" s="299"/>
      <c r="J279" s="304"/>
      <c r="K279" s="305"/>
    </row>
    <row r="280" spans="2:11" ht="12.75">
      <c r="B280" s="8"/>
      <c r="C280" s="15" t="s">
        <v>86</v>
      </c>
      <c r="D280" s="15"/>
      <c r="E280" s="304">
        <v>10992</v>
      </c>
      <c r="F280" s="305"/>
      <c r="G280" s="238"/>
      <c r="H280" s="298"/>
      <c r="I280" s="299"/>
      <c r="J280" s="304">
        <f>IF((E280+H280)=0," ",E280+H280)</f>
        <v>10992</v>
      </c>
      <c r="K280" s="305"/>
    </row>
    <row r="281" spans="2:11" ht="12.75">
      <c r="B281" s="8"/>
      <c r="C281" s="16" t="s">
        <v>167</v>
      </c>
      <c r="D281" s="15" t="s">
        <v>178</v>
      </c>
      <c r="E281" s="304">
        <v>284</v>
      </c>
      <c r="F281" s="305"/>
      <c r="G281" s="238"/>
      <c r="H281" s="298"/>
      <c r="I281" s="299"/>
      <c r="J281" s="304">
        <f>IF((E281+H281)=0," ",E281+H281)</f>
        <v>284</v>
      </c>
      <c r="K281" s="305"/>
    </row>
    <row r="282" spans="2:11" ht="12.75">
      <c r="B282" s="82"/>
      <c r="C282" s="16" t="s">
        <v>138</v>
      </c>
      <c r="D282" s="15"/>
      <c r="E282" s="304"/>
      <c r="F282" s="305"/>
      <c r="G282" s="238"/>
      <c r="H282" s="298"/>
      <c r="I282" s="299"/>
      <c r="J282" s="304" t="str">
        <f>IF((E282+H282)=0," ",E282+H282)</f>
        <v> </v>
      </c>
      <c r="K282" s="305"/>
    </row>
    <row r="283" spans="2:11" ht="12.75" customHeight="1">
      <c r="B283" s="335" t="s">
        <v>139</v>
      </c>
      <c r="C283" s="335"/>
      <c r="D283" s="336"/>
      <c r="E283" s="304"/>
      <c r="F283" s="305"/>
      <c r="G283" s="238"/>
      <c r="H283" s="298"/>
      <c r="I283" s="299"/>
      <c r="J283" s="304"/>
      <c r="K283" s="305"/>
    </row>
    <row r="284" spans="2:11" ht="12.75" customHeight="1">
      <c r="B284" s="88"/>
      <c r="C284" s="93" t="s">
        <v>9</v>
      </c>
      <c r="D284" s="87"/>
      <c r="E284" s="304">
        <f>141491+11212</f>
        <v>152703</v>
      </c>
      <c r="F284" s="305"/>
      <c r="G284" s="238"/>
      <c r="H284" s="298"/>
      <c r="I284" s="299"/>
      <c r="J284" s="304">
        <f aca="true" t="shared" si="15" ref="J284:J291">IF((E284+H284)=0," ",E284+H284)</f>
        <v>152703</v>
      </c>
      <c r="K284" s="305"/>
    </row>
    <row r="285" spans="2:11" ht="12.75" customHeight="1">
      <c r="B285" s="94"/>
      <c r="C285" s="93" t="s">
        <v>218</v>
      </c>
      <c r="D285" s="87"/>
      <c r="E285" s="304">
        <v>221502</v>
      </c>
      <c r="F285" s="305"/>
      <c r="G285" s="238"/>
      <c r="H285" s="298"/>
      <c r="I285" s="299"/>
      <c r="J285" s="304">
        <f t="shared" si="15"/>
        <v>221502</v>
      </c>
      <c r="K285" s="305"/>
    </row>
    <row r="286" spans="2:11" ht="12.75" customHeight="1">
      <c r="B286" s="94"/>
      <c r="C286" s="93" t="s">
        <v>74</v>
      </c>
      <c r="D286" s="87"/>
      <c r="E286" s="304">
        <v>-1037</v>
      </c>
      <c r="F286" s="305"/>
      <c r="G286" s="238"/>
      <c r="H286" s="298"/>
      <c r="I286" s="299"/>
      <c r="J286" s="304">
        <f t="shared" si="15"/>
        <v>-1037</v>
      </c>
      <c r="K286" s="305"/>
    </row>
    <row r="287" spans="2:11" ht="12.75" customHeight="1">
      <c r="B287" s="94"/>
      <c r="C287" s="93" t="s">
        <v>29</v>
      </c>
      <c r="D287" s="87"/>
      <c r="E287" s="304">
        <v>-13144</v>
      </c>
      <c r="F287" s="305"/>
      <c r="G287" s="238"/>
      <c r="H287" s="298"/>
      <c r="I287" s="299"/>
      <c r="J287" s="304">
        <f t="shared" si="15"/>
        <v>-13144</v>
      </c>
      <c r="K287" s="305"/>
    </row>
    <row r="288" spans="2:11" ht="12.75" customHeight="1">
      <c r="B288" s="94"/>
      <c r="C288" s="93" t="s">
        <v>140</v>
      </c>
      <c r="D288" s="87"/>
      <c r="E288" s="304"/>
      <c r="F288" s="305"/>
      <c r="G288" s="238"/>
      <c r="H288" s="298"/>
      <c r="I288" s="299"/>
      <c r="J288" s="304" t="str">
        <f t="shared" si="15"/>
        <v> </v>
      </c>
      <c r="K288" s="305"/>
    </row>
    <row r="289" spans="2:11" ht="12.75" customHeight="1">
      <c r="B289" s="94"/>
      <c r="C289" s="93" t="s">
        <v>0</v>
      </c>
      <c r="D289" s="87"/>
      <c r="E289" s="304"/>
      <c r="F289" s="305"/>
      <c r="G289" s="238"/>
      <c r="H289" s="298"/>
      <c r="I289" s="299"/>
      <c r="J289" s="304" t="str">
        <f t="shared" si="15"/>
        <v> </v>
      </c>
      <c r="K289" s="305"/>
    </row>
    <row r="290" spans="2:11" ht="12.75" customHeight="1">
      <c r="B290" s="94"/>
      <c r="C290" s="93" t="s">
        <v>45</v>
      </c>
      <c r="D290" s="87"/>
      <c r="E290" s="304"/>
      <c r="F290" s="305"/>
      <c r="G290" s="238"/>
      <c r="H290" s="298"/>
      <c r="I290" s="299"/>
      <c r="J290" s="304" t="str">
        <f t="shared" si="15"/>
        <v> </v>
      </c>
      <c r="K290" s="305"/>
    </row>
    <row r="291" spans="2:11" ht="12.75" customHeight="1">
      <c r="B291" s="89"/>
      <c r="C291" s="93" t="s">
        <v>24</v>
      </c>
      <c r="D291" s="87"/>
      <c r="E291" s="304">
        <v>1200</v>
      </c>
      <c r="F291" s="305"/>
      <c r="G291" s="238"/>
      <c r="H291" s="298"/>
      <c r="I291" s="299"/>
      <c r="J291" s="304">
        <f t="shared" si="15"/>
        <v>1200</v>
      </c>
      <c r="K291" s="305"/>
    </row>
    <row r="292" spans="1:11" ht="12.75" customHeight="1">
      <c r="A292" s="7" t="s">
        <v>141</v>
      </c>
      <c r="B292" s="86"/>
      <c r="C292" s="93"/>
      <c r="D292" s="87"/>
      <c r="E292" s="304"/>
      <c r="F292" s="305"/>
      <c r="G292" s="238"/>
      <c r="H292" s="84"/>
      <c r="I292" s="85"/>
      <c r="J292" s="304"/>
      <c r="K292" s="305"/>
    </row>
    <row r="293" spans="2:11" ht="12.75" customHeight="1">
      <c r="B293" s="93" t="s">
        <v>204</v>
      </c>
      <c r="C293" s="93"/>
      <c r="D293" s="87"/>
      <c r="E293" s="304">
        <v>-3790</v>
      </c>
      <c r="F293" s="305"/>
      <c r="G293" s="238"/>
      <c r="H293" s="298"/>
      <c r="I293" s="299"/>
      <c r="J293" s="304">
        <f>IF((E293+H293)=0," ",E293+H293)</f>
        <v>-3790</v>
      </c>
      <c r="K293" s="305"/>
    </row>
    <row r="294" spans="2:11" ht="12.75" customHeight="1">
      <c r="B294" s="93" t="s">
        <v>88</v>
      </c>
      <c r="C294" s="93"/>
      <c r="D294" s="87"/>
      <c r="E294" s="304"/>
      <c r="F294" s="305"/>
      <c r="G294" s="238"/>
      <c r="H294" s="298"/>
      <c r="I294" s="299"/>
      <c r="J294" s="304" t="str">
        <f>IF((E294+H294)=0," ",E294+H294)</f>
        <v> </v>
      </c>
      <c r="K294" s="305"/>
    </row>
    <row r="295" spans="1:11" ht="36.75" customHeight="1">
      <c r="A295" s="367" t="s">
        <v>166</v>
      </c>
      <c r="B295" s="367"/>
      <c r="C295" s="367"/>
      <c r="D295" s="287"/>
      <c r="E295" s="304"/>
      <c r="F295" s="305"/>
      <c r="G295" s="238"/>
      <c r="H295" s="84"/>
      <c r="I295" s="85"/>
      <c r="J295" s="304"/>
      <c r="K295" s="305"/>
    </row>
    <row r="296" spans="2:11" ht="12.75" customHeight="1">
      <c r="B296" s="93" t="s">
        <v>105</v>
      </c>
      <c r="C296" s="93"/>
      <c r="D296" s="87"/>
      <c r="E296" s="304">
        <v>-240000</v>
      </c>
      <c r="F296" s="305"/>
      <c r="G296" s="238"/>
      <c r="H296" s="298"/>
      <c r="I296" s="299"/>
      <c r="J296" s="304">
        <f>IF((E296+H296)=0," ",E296+H296)</f>
        <v>-240000</v>
      </c>
      <c r="K296" s="305"/>
    </row>
    <row r="297" spans="2:11" ht="12.75" customHeight="1">
      <c r="B297" s="93" t="s">
        <v>142</v>
      </c>
      <c r="C297" s="93"/>
      <c r="D297" s="87"/>
      <c r="E297" s="304">
        <v>74929</v>
      </c>
      <c r="F297" s="305"/>
      <c r="G297" s="238"/>
      <c r="H297" s="298"/>
      <c r="I297" s="299"/>
      <c r="J297" s="304">
        <f>IF((E297+H297)=0," ",E297+H297)</f>
        <v>74929</v>
      </c>
      <c r="K297" s="305"/>
    </row>
    <row r="298" spans="1:11" ht="12.75" customHeight="1">
      <c r="A298" s="7" t="s">
        <v>143</v>
      </c>
      <c r="B298" s="93"/>
      <c r="C298" s="93"/>
      <c r="D298" s="87"/>
      <c r="E298" s="304"/>
      <c r="F298" s="305"/>
      <c r="G298" s="238"/>
      <c r="H298" s="84"/>
      <c r="I298" s="85"/>
      <c r="J298" s="304"/>
      <c r="K298" s="305"/>
    </row>
    <row r="299" spans="2:11" ht="12.75" customHeight="1">
      <c r="B299" s="93" t="s">
        <v>144</v>
      </c>
      <c r="C299" s="93"/>
      <c r="D299" s="87"/>
      <c r="E299" s="304">
        <v>40000</v>
      </c>
      <c r="F299" s="305"/>
      <c r="G299" s="238"/>
      <c r="H299" s="298"/>
      <c r="I299" s="299"/>
      <c r="J299" s="304">
        <f>IF((E299+H299)=0," ",E299+H299)</f>
        <v>40000</v>
      </c>
      <c r="K299" s="305"/>
    </row>
    <row r="300" spans="2:11" ht="12.75" customHeight="1">
      <c r="B300" s="93" t="s">
        <v>52</v>
      </c>
      <c r="C300" s="93"/>
      <c r="D300" s="87"/>
      <c r="E300" s="304"/>
      <c r="F300" s="305"/>
      <c r="G300" s="238"/>
      <c r="H300" s="298"/>
      <c r="I300" s="299"/>
      <c r="J300" s="304" t="str">
        <f>IF((E300+H300)=0," ",E300+H300)</f>
        <v> </v>
      </c>
      <c r="K300" s="305"/>
    </row>
    <row r="301" spans="2:11" ht="12.75" customHeight="1">
      <c r="B301" s="93" t="s">
        <v>145</v>
      </c>
      <c r="C301" s="93"/>
      <c r="D301" s="87"/>
      <c r="E301" s="304"/>
      <c r="F301" s="305"/>
      <c r="G301" s="238"/>
      <c r="H301" s="298"/>
      <c r="I301" s="299"/>
      <c r="J301" s="304" t="str">
        <f>IF((E301+H301)=0," ",E301+H301)</f>
        <v> </v>
      </c>
      <c r="K301" s="305"/>
    </row>
    <row r="302" spans="2:11" ht="12.75" customHeight="1">
      <c r="B302" s="93" t="s">
        <v>138</v>
      </c>
      <c r="C302" s="13"/>
      <c r="D302" s="87"/>
      <c r="E302" s="304"/>
      <c r="F302" s="305"/>
      <c r="G302" s="238"/>
      <c r="H302" s="298"/>
      <c r="I302" s="299"/>
      <c r="J302" s="304" t="str">
        <f>IF((E302+H302)=0," ",E302+H302)</f>
        <v> </v>
      </c>
      <c r="K302" s="305"/>
    </row>
    <row r="303" spans="2:11" ht="12.75" customHeight="1">
      <c r="B303" s="127" t="s">
        <v>138</v>
      </c>
      <c r="C303" s="14"/>
      <c r="D303" s="116"/>
      <c r="E303" s="324"/>
      <c r="F303" s="325"/>
      <c r="G303" s="223"/>
      <c r="H303" s="298"/>
      <c r="I303" s="299"/>
      <c r="J303" s="304" t="str">
        <f>IF((E303+H303)=0," ",E303+H303)</f>
        <v> </v>
      </c>
      <c r="K303" s="305"/>
    </row>
    <row r="304" spans="1:11" ht="24" customHeight="1">
      <c r="A304" s="372" t="s">
        <v>146</v>
      </c>
      <c r="B304" s="372"/>
      <c r="C304" s="372"/>
      <c r="D304" s="373"/>
      <c r="E304" s="374">
        <f>SUM(E278:F303)</f>
        <v>50013</v>
      </c>
      <c r="F304" s="375"/>
      <c r="G304" s="246"/>
      <c r="H304" s="376">
        <f>SUM(H278:I303)</f>
        <v>0</v>
      </c>
      <c r="I304" s="377"/>
      <c r="J304" s="374">
        <f>SUM(J278:K303)</f>
        <v>50013</v>
      </c>
      <c r="K304" s="375"/>
    </row>
    <row r="305" spans="1:11" ht="25.5" customHeight="1">
      <c r="A305" s="370" t="s">
        <v>147</v>
      </c>
      <c r="B305" s="370"/>
      <c r="C305" s="370"/>
      <c r="D305" s="371"/>
      <c r="E305" s="304">
        <v>229630</v>
      </c>
      <c r="F305" s="305"/>
      <c r="G305" s="223"/>
      <c r="H305" s="378"/>
      <c r="I305" s="379"/>
      <c r="J305" s="304">
        <f>IF((E305+H305)=0," ",E305+H305)</f>
        <v>229630</v>
      </c>
      <c r="K305" s="305"/>
    </row>
    <row r="306" spans="1:11" ht="12.75">
      <c r="A306" s="114" t="s">
        <v>187</v>
      </c>
      <c r="B306" s="14"/>
      <c r="C306" s="17"/>
      <c r="D306" s="105"/>
      <c r="E306" s="324"/>
      <c r="F306" s="325"/>
      <c r="G306" s="247"/>
      <c r="H306" s="404"/>
      <c r="I306" s="405"/>
      <c r="J306" s="406" t="str">
        <f>IF(E306+H306=0," ",E306+H306)</f>
        <v> </v>
      </c>
      <c r="K306" s="407"/>
    </row>
    <row r="307" spans="1:11" ht="24" customHeight="1">
      <c r="A307" s="332" t="s">
        <v>148</v>
      </c>
      <c r="B307" s="332"/>
      <c r="C307" s="332"/>
      <c r="D307" s="333"/>
      <c r="E307" s="296">
        <f>SUM(E304:F306)</f>
        <v>279643</v>
      </c>
      <c r="F307" s="297"/>
      <c r="G307" s="248"/>
      <c r="H307" s="368">
        <f>SUM(H304:I306)</f>
        <v>0</v>
      </c>
      <c r="I307" s="369"/>
      <c r="J307" s="296">
        <f>SUM(J304:K306)</f>
        <v>279643</v>
      </c>
      <c r="K307" s="297"/>
    </row>
    <row r="308" spans="1:11" ht="13.5" customHeight="1">
      <c r="A308" s="12" t="s">
        <v>135</v>
      </c>
      <c r="B308" s="12"/>
      <c r="C308" s="12"/>
      <c r="D308" s="12"/>
      <c r="E308" s="308">
        <v>279643</v>
      </c>
      <c r="F308" s="309"/>
      <c r="G308" s="243"/>
      <c r="H308" s="318"/>
      <c r="I308" s="319"/>
      <c r="J308" s="308">
        <v>279643</v>
      </c>
      <c r="K308" s="309"/>
    </row>
    <row r="310" spans="1:11" ht="12.75" customHeight="1">
      <c r="A310" s="144" t="s">
        <v>118</v>
      </c>
      <c r="B310" s="270" t="s">
        <v>234</v>
      </c>
      <c r="C310" s="270"/>
      <c r="D310" s="270"/>
      <c r="E310" s="270"/>
      <c r="F310" s="270"/>
      <c r="G310" s="270"/>
      <c r="H310" s="270"/>
      <c r="I310" s="270"/>
      <c r="J310" s="270"/>
      <c r="K310" s="270"/>
    </row>
    <row r="311" spans="1:11" ht="12.75">
      <c r="A311" s="8"/>
      <c r="B311" s="8"/>
      <c r="C311" s="4"/>
      <c r="D311" s="8"/>
      <c r="E311" s="10"/>
      <c r="F311" s="10"/>
      <c r="G311" s="214"/>
      <c r="H311" s="10"/>
      <c r="I311" s="10"/>
      <c r="J311" s="10"/>
      <c r="K311" s="10"/>
    </row>
    <row r="312" spans="1:11" ht="15" customHeight="1">
      <c r="A312" s="341" t="s">
        <v>247</v>
      </c>
      <c r="B312" s="342"/>
      <c r="C312" s="342"/>
      <c r="D312" s="342"/>
      <c r="E312" s="342"/>
      <c r="F312" s="342"/>
      <c r="G312" s="342"/>
      <c r="H312" s="342"/>
      <c r="I312" s="342"/>
      <c r="J312" s="342"/>
      <c r="K312" s="343"/>
    </row>
    <row r="313" spans="1:11" s="64" customFormat="1" ht="13.5" customHeight="1">
      <c r="A313" s="279"/>
      <c r="B313" s="277"/>
      <c r="C313" s="277"/>
      <c r="D313" s="278"/>
      <c r="E313" s="280" t="s">
        <v>126</v>
      </c>
      <c r="F313" s="282"/>
      <c r="G313" s="280" t="s">
        <v>172</v>
      </c>
      <c r="H313" s="281"/>
      <c r="I313" s="282"/>
      <c r="J313" s="280" t="s">
        <v>127</v>
      </c>
      <c r="K313" s="282"/>
    </row>
    <row r="314" spans="1:11" s="64" customFormat="1" ht="13.5" customHeight="1">
      <c r="A314" s="274"/>
      <c r="B314" s="275"/>
      <c r="C314" s="275"/>
      <c r="D314" s="276"/>
      <c r="E314" s="283"/>
      <c r="F314" s="285"/>
      <c r="G314" s="283"/>
      <c r="H314" s="284"/>
      <c r="I314" s="285"/>
      <c r="J314" s="283"/>
      <c r="K314" s="285"/>
    </row>
    <row r="315" spans="5:11" ht="11.25" customHeight="1">
      <c r="E315" s="349"/>
      <c r="F315" s="350"/>
      <c r="G315" s="236"/>
      <c r="H315" s="355"/>
      <c r="I315" s="356"/>
      <c r="J315" s="349"/>
      <c r="K315" s="350"/>
    </row>
    <row r="316" spans="1:11" ht="14.25" customHeight="1">
      <c r="A316" s="380" t="s">
        <v>149</v>
      </c>
      <c r="B316" s="380"/>
      <c r="C316" s="380"/>
      <c r="D316" s="381"/>
      <c r="E316" s="359"/>
      <c r="F316" s="360"/>
      <c r="G316" s="237"/>
      <c r="H316" s="357"/>
      <c r="I316" s="358"/>
      <c r="J316" s="359"/>
      <c r="K316" s="360"/>
    </row>
    <row r="317" spans="1:11" ht="12.75">
      <c r="A317" s="112" t="s">
        <v>150</v>
      </c>
      <c r="B317" s="190"/>
      <c r="C317" s="190"/>
      <c r="D317" s="191"/>
      <c r="E317" s="304">
        <v>416595</v>
      </c>
      <c r="F317" s="305"/>
      <c r="G317" s="238"/>
      <c r="H317" s="298"/>
      <c r="I317" s="299"/>
      <c r="J317" s="304">
        <f>IF((E317+H317)=0," ",E317+H317)</f>
        <v>416595</v>
      </c>
      <c r="K317" s="305"/>
    </row>
    <row r="318" spans="1:11" ht="12.75">
      <c r="A318" s="112" t="s">
        <v>151</v>
      </c>
      <c r="B318" s="113"/>
      <c r="C318" s="16"/>
      <c r="D318" s="15"/>
      <c r="E318" s="304">
        <v>77070</v>
      </c>
      <c r="F318" s="305"/>
      <c r="G318" s="238"/>
      <c r="H318" s="298"/>
      <c r="I318" s="299"/>
      <c r="J318" s="304">
        <f>IF((E318+H318)=0," ",E318+H318)</f>
        <v>77070</v>
      </c>
      <c r="K318" s="305"/>
    </row>
    <row r="319" spans="1:11" ht="12.75">
      <c r="A319" s="112" t="s">
        <v>152</v>
      </c>
      <c r="B319" s="13"/>
      <c r="C319" s="97"/>
      <c r="D319" s="192"/>
      <c r="E319" s="304">
        <v>317464</v>
      </c>
      <c r="F319" s="305"/>
      <c r="G319" s="238"/>
      <c r="H319" s="298"/>
      <c r="I319" s="299"/>
      <c r="J319" s="304">
        <f>IF((E319+H319)=0," ",E319+H319)</f>
        <v>317464</v>
      </c>
      <c r="K319" s="305"/>
    </row>
    <row r="320" spans="1:11" ht="12.75">
      <c r="A320" s="112" t="s">
        <v>7</v>
      </c>
      <c r="B320" s="13"/>
      <c r="C320" s="16"/>
      <c r="D320" s="15"/>
      <c r="E320" s="304"/>
      <c r="F320" s="305"/>
      <c r="G320" s="238"/>
      <c r="H320" s="298"/>
      <c r="I320" s="299"/>
      <c r="J320" s="304"/>
      <c r="K320" s="305"/>
    </row>
    <row r="321" spans="2:11" ht="12.75">
      <c r="B321" s="384" t="s">
        <v>153</v>
      </c>
      <c r="C321" s="384"/>
      <c r="D321" s="385"/>
      <c r="E321" s="304"/>
      <c r="F321" s="305"/>
      <c r="G321" s="238"/>
      <c r="H321" s="298"/>
      <c r="I321" s="299"/>
      <c r="J321" s="304" t="str">
        <f aca="true" t="shared" si="16" ref="J321:J326">IF((E321+H321)=0," ",E321+H321)</f>
        <v> </v>
      </c>
      <c r="K321" s="305"/>
    </row>
    <row r="322" spans="2:11" ht="12.75">
      <c r="B322" s="14"/>
      <c r="C322" s="16" t="s">
        <v>154</v>
      </c>
      <c r="D322" s="15"/>
      <c r="E322" s="304"/>
      <c r="F322" s="305"/>
      <c r="G322" s="238"/>
      <c r="H322" s="298"/>
      <c r="I322" s="299"/>
      <c r="J322" s="304" t="str">
        <f t="shared" si="16"/>
        <v> </v>
      </c>
      <c r="K322" s="305"/>
    </row>
    <row r="323" spans="2:11" ht="12.75" customHeight="1">
      <c r="B323" s="100"/>
      <c r="C323" s="101" t="s">
        <v>155</v>
      </c>
      <c r="D323" s="102"/>
      <c r="E323" s="304"/>
      <c r="F323" s="305"/>
      <c r="G323" s="238"/>
      <c r="H323" s="298"/>
      <c r="I323" s="299"/>
      <c r="J323" s="304" t="str">
        <f t="shared" si="16"/>
        <v> </v>
      </c>
      <c r="K323" s="305"/>
    </row>
    <row r="324" spans="2:11" ht="12.75" customHeight="1">
      <c r="B324" s="100"/>
      <c r="C324" s="101" t="s">
        <v>156</v>
      </c>
      <c r="D324" s="102"/>
      <c r="E324" s="363"/>
      <c r="F324" s="364"/>
      <c r="G324" s="238"/>
      <c r="H324" s="298"/>
      <c r="I324" s="299"/>
      <c r="J324" s="304" t="str">
        <f t="shared" si="16"/>
        <v> </v>
      </c>
      <c r="K324" s="305"/>
    </row>
    <row r="325" spans="2:11" ht="12.75" customHeight="1">
      <c r="B325" s="103"/>
      <c r="C325" s="101" t="s">
        <v>157</v>
      </c>
      <c r="D325" s="102"/>
      <c r="E325" s="304"/>
      <c r="F325" s="305"/>
      <c r="G325" s="238"/>
      <c r="H325" s="298"/>
      <c r="I325" s="299"/>
      <c r="J325" s="304" t="str">
        <f t="shared" si="16"/>
        <v> </v>
      </c>
      <c r="K325" s="305"/>
    </row>
    <row r="326" spans="2:11" ht="12.75">
      <c r="B326" s="101" t="s">
        <v>158</v>
      </c>
      <c r="C326" s="101"/>
      <c r="D326" s="102"/>
      <c r="E326" s="304">
        <v>280</v>
      </c>
      <c r="F326" s="305"/>
      <c r="G326" s="221"/>
      <c r="H326" s="298"/>
      <c r="I326" s="299"/>
      <c r="J326" s="304">
        <f t="shared" si="16"/>
        <v>280</v>
      </c>
      <c r="K326" s="305"/>
    </row>
    <row r="327" spans="1:11" ht="12.75">
      <c r="A327" s="104" t="s">
        <v>159</v>
      </c>
      <c r="B327" s="101"/>
      <c r="C327" s="101"/>
      <c r="D327" s="102"/>
      <c r="E327" s="304"/>
      <c r="F327" s="305"/>
      <c r="G327" s="221"/>
      <c r="H327" s="298"/>
      <c r="I327" s="299"/>
      <c r="J327" s="304"/>
      <c r="K327" s="305"/>
    </row>
    <row r="328" spans="2:11" ht="12.75">
      <c r="B328" s="13" t="s">
        <v>160</v>
      </c>
      <c r="C328" s="13"/>
      <c r="D328" s="15"/>
      <c r="E328" s="304"/>
      <c r="F328" s="305"/>
      <c r="G328" s="221"/>
      <c r="H328" s="298"/>
      <c r="I328" s="299"/>
      <c r="J328" s="304" t="str">
        <f aca="true" t="shared" si="17" ref="J328:J333">IF((E328+H328)=0," ",E328+H328)</f>
        <v> </v>
      </c>
      <c r="K328" s="305"/>
    </row>
    <row r="329" spans="2:11" ht="12.75">
      <c r="B329" s="14"/>
      <c r="C329" s="13" t="s">
        <v>33</v>
      </c>
      <c r="D329" s="15"/>
      <c r="E329" s="304"/>
      <c r="F329" s="305"/>
      <c r="G329" s="221"/>
      <c r="H329" s="298"/>
      <c r="I329" s="299"/>
      <c r="J329" s="304" t="str">
        <f t="shared" si="17"/>
        <v> </v>
      </c>
      <c r="K329" s="305"/>
    </row>
    <row r="330" spans="2:11" ht="12.75">
      <c r="B330" s="82"/>
      <c r="C330" s="13" t="s">
        <v>115</v>
      </c>
      <c r="D330" s="15"/>
      <c r="E330" s="304"/>
      <c r="F330" s="305"/>
      <c r="G330" s="221"/>
      <c r="H330" s="298"/>
      <c r="I330" s="299"/>
      <c r="J330" s="304" t="str">
        <f t="shared" si="17"/>
        <v> </v>
      </c>
      <c r="K330" s="305"/>
    </row>
    <row r="331" spans="2:11" ht="12.75">
      <c r="B331" s="13" t="s">
        <v>161</v>
      </c>
      <c r="C331" s="13"/>
      <c r="D331" s="15"/>
      <c r="E331" s="304">
        <v>458765</v>
      </c>
      <c r="F331" s="409"/>
      <c r="G331" s="221"/>
      <c r="H331" s="298"/>
      <c r="I331" s="408"/>
      <c r="J331" s="304">
        <f t="shared" si="17"/>
        <v>458765</v>
      </c>
      <c r="K331" s="305"/>
    </row>
    <row r="332" spans="1:11" ht="12.75">
      <c r="A332" s="65" t="s">
        <v>162</v>
      </c>
      <c r="B332" s="13"/>
      <c r="C332" s="13"/>
      <c r="D332" s="15"/>
      <c r="E332" s="304">
        <v>10992</v>
      </c>
      <c r="F332" s="305"/>
      <c r="G332" s="221"/>
      <c r="H332" s="298"/>
      <c r="I332" s="299"/>
      <c r="J332" s="304">
        <f t="shared" si="17"/>
        <v>10992</v>
      </c>
      <c r="K332" s="305"/>
    </row>
    <row r="333" spans="1:11" ht="12.75">
      <c r="A333" s="193" t="s">
        <v>115</v>
      </c>
      <c r="B333" s="14"/>
      <c r="C333" s="14"/>
      <c r="D333" s="105"/>
      <c r="E333" s="304">
        <v>11212</v>
      </c>
      <c r="F333" s="305"/>
      <c r="G333" s="249"/>
      <c r="H333" s="300"/>
      <c r="I333" s="301"/>
      <c r="J333" s="304">
        <f t="shared" si="17"/>
        <v>11212</v>
      </c>
      <c r="K333" s="305"/>
    </row>
    <row r="334" spans="1:11" ht="13.5" customHeight="1">
      <c r="A334" s="386" t="s">
        <v>163</v>
      </c>
      <c r="B334" s="386"/>
      <c r="C334" s="386"/>
      <c r="D334" s="387"/>
      <c r="E334" s="296">
        <f>SUM(E317:F333)</f>
        <v>1292378</v>
      </c>
      <c r="F334" s="297"/>
      <c r="G334" s="242"/>
      <c r="H334" s="368">
        <f>SUM(H317:I333)</f>
        <v>0</v>
      </c>
      <c r="I334" s="369"/>
      <c r="J334" s="296">
        <f>SUM(J317:K333)</f>
        <v>1292378</v>
      </c>
      <c r="K334" s="297"/>
    </row>
    <row r="335" spans="1:11" ht="13.5" customHeight="1">
      <c r="A335" s="12" t="s">
        <v>164</v>
      </c>
      <c r="B335" s="12"/>
      <c r="C335" s="12"/>
      <c r="D335" s="12"/>
      <c r="E335" s="308">
        <f>SUM(E109:E118)</f>
        <v>1292378</v>
      </c>
      <c r="F335" s="309"/>
      <c r="G335" s="243"/>
      <c r="H335" s="318"/>
      <c r="I335" s="319"/>
      <c r="J335" s="308">
        <f>SUM(J109:J118)</f>
        <v>1292378</v>
      </c>
      <c r="K335" s="309"/>
    </row>
  </sheetData>
  <sheetProtection/>
  <mergeCells count="330">
    <mergeCell ref="A3:K3"/>
    <mergeCell ref="A2:K2"/>
    <mergeCell ref="B213:F213"/>
    <mergeCell ref="C236:F236"/>
    <mergeCell ref="B225:F225"/>
    <mergeCell ref="B221:F221"/>
    <mergeCell ref="B217:F217"/>
    <mergeCell ref="C150:D150"/>
    <mergeCell ref="B209:F209"/>
    <mergeCell ref="B215:F215"/>
    <mergeCell ref="B243:F243"/>
    <mergeCell ref="C244:F244"/>
    <mergeCell ref="B245:F245"/>
    <mergeCell ref="B249:F249"/>
    <mergeCell ref="B237:F237"/>
    <mergeCell ref="B241:F241"/>
    <mergeCell ref="B233:F233"/>
    <mergeCell ref="B229:F229"/>
    <mergeCell ref="B239:F239"/>
    <mergeCell ref="B231:F231"/>
    <mergeCell ref="C224:F224"/>
    <mergeCell ref="A184:D184"/>
    <mergeCell ref="B179:D179"/>
    <mergeCell ref="A154:D154"/>
    <mergeCell ref="A156:K156"/>
    <mergeCell ref="J157:K158"/>
    <mergeCell ref="G157:I158"/>
    <mergeCell ref="E157:F158"/>
    <mergeCell ref="A160:D160"/>
    <mergeCell ref="B193:F193"/>
    <mergeCell ref="B197:F197"/>
    <mergeCell ref="B201:F201"/>
    <mergeCell ref="B205:F205"/>
    <mergeCell ref="B195:F195"/>
    <mergeCell ref="A273:D273"/>
    <mergeCell ref="A271:D271"/>
    <mergeCell ref="E271:F271"/>
    <mergeCell ref="H271:I271"/>
    <mergeCell ref="H272:I272"/>
    <mergeCell ref="B269:D269"/>
    <mergeCell ref="E269:F269"/>
    <mergeCell ref="B266:D266"/>
    <mergeCell ref="E267:F267"/>
    <mergeCell ref="B267:D267"/>
    <mergeCell ref="E268:F268"/>
    <mergeCell ref="E266:F266"/>
    <mergeCell ref="A257:D257"/>
    <mergeCell ref="E256:F256"/>
    <mergeCell ref="E265:F265"/>
    <mergeCell ref="E264:F264"/>
    <mergeCell ref="E259:F259"/>
    <mergeCell ref="E262:F262"/>
    <mergeCell ref="E261:F261"/>
    <mergeCell ref="E263:F263"/>
    <mergeCell ref="B259:D259"/>
    <mergeCell ref="B265:D265"/>
    <mergeCell ref="A253:K253"/>
    <mergeCell ref="J261:K261"/>
    <mergeCell ref="J254:K255"/>
    <mergeCell ref="J256:K256"/>
    <mergeCell ref="H256:I256"/>
    <mergeCell ref="A254:D255"/>
    <mergeCell ref="E254:F255"/>
    <mergeCell ref="E258:F258"/>
    <mergeCell ref="J258:K258"/>
    <mergeCell ref="H260:I260"/>
    <mergeCell ref="H264:I264"/>
    <mergeCell ref="J264:K264"/>
    <mergeCell ref="H263:I263"/>
    <mergeCell ref="J263:K263"/>
    <mergeCell ref="H258:I258"/>
    <mergeCell ref="E257:F257"/>
    <mergeCell ref="J259:K259"/>
    <mergeCell ref="J260:K260"/>
    <mergeCell ref="A188:I188"/>
    <mergeCell ref="C178:D178"/>
    <mergeCell ref="A183:D183"/>
    <mergeCell ref="J262:K262"/>
    <mergeCell ref="H262:I262"/>
    <mergeCell ref="H261:I261"/>
    <mergeCell ref="J257:K257"/>
    <mergeCell ref="H257:I257"/>
    <mergeCell ref="E260:F260"/>
    <mergeCell ref="H259:I259"/>
    <mergeCell ref="A153:D153"/>
    <mergeCell ref="C151:D151"/>
    <mergeCell ref="B175:D175"/>
    <mergeCell ref="B173:D173"/>
    <mergeCell ref="G254:I255"/>
    <mergeCell ref="B177:D177"/>
    <mergeCell ref="C182:D182"/>
    <mergeCell ref="A128:D128"/>
    <mergeCell ref="B137:D137"/>
    <mergeCell ref="C145:D145"/>
    <mergeCell ref="B147:D147"/>
    <mergeCell ref="B140:D140"/>
    <mergeCell ref="B144:D144"/>
    <mergeCell ref="A157:D158"/>
    <mergeCell ref="B49:D49"/>
    <mergeCell ref="B54:D54"/>
    <mergeCell ref="G125:I126"/>
    <mergeCell ref="A125:D126"/>
    <mergeCell ref="B122:K122"/>
    <mergeCell ref="E125:F126"/>
    <mergeCell ref="J125:K126"/>
    <mergeCell ref="A85:D86"/>
    <mergeCell ref="G85:I86"/>
    <mergeCell ref="B90:D90"/>
    <mergeCell ref="A37:K37"/>
    <mergeCell ref="E4:F5"/>
    <mergeCell ref="G4:I5"/>
    <mergeCell ref="J4:K5"/>
    <mergeCell ref="A4:D5"/>
    <mergeCell ref="A119:D119"/>
    <mergeCell ref="A124:K124"/>
    <mergeCell ref="C72:D72"/>
    <mergeCell ref="C107:D107"/>
    <mergeCell ref="B100:D100"/>
    <mergeCell ref="C80:D80"/>
    <mergeCell ref="C46:D46"/>
    <mergeCell ref="B59:D59"/>
    <mergeCell ref="A84:K84"/>
    <mergeCell ref="E85:F86"/>
    <mergeCell ref="J85:K86"/>
    <mergeCell ref="A82:D82"/>
    <mergeCell ref="A81:D81"/>
    <mergeCell ref="B64:D64"/>
    <mergeCell ref="B69:D69"/>
    <mergeCell ref="B75:D75"/>
    <mergeCell ref="H269:I269"/>
    <mergeCell ref="H267:I267"/>
    <mergeCell ref="E277:F277"/>
    <mergeCell ref="E270:F270"/>
    <mergeCell ref="E274:F274"/>
    <mergeCell ref="E273:F273"/>
    <mergeCell ref="E272:F272"/>
    <mergeCell ref="H268:I268"/>
    <mergeCell ref="E278:F278"/>
    <mergeCell ref="J266:K266"/>
    <mergeCell ref="J267:K267"/>
    <mergeCell ref="J268:K268"/>
    <mergeCell ref="J269:K269"/>
    <mergeCell ref="J270:K270"/>
    <mergeCell ref="J271:K271"/>
    <mergeCell ref="J272:K272"/>
    <mergeCell ref="H270:I270"/>
    <mergeCell ref="H266:I266"/>
    <mergeCell ref="J274:K274"/>
    <mergeCell ref="H273:I273"/>
    <mergeCell ref="H274:I274"/>
    <mergeCell ref="H277:I277"/>
    <mergeCell ref="J273:K273"/>
    <mergeCell ref="J277:K277"/>
    <mergeCell ref="J276:K276"/>
    <mergeCell ref="J290:K290"/>
    <mergeCell ref="J287:K287"/>
    <mergeCell ref="H287:I287"/>
    <mergeCell ref="E288:F288"/>
    <mergeCell ref="J288:K288"/>
    <mergeCell ref="E289:F289"/>
    <mergeCell ref="H289:I289"/>
    <mergeCell ref="H288:I288"/>
    <mergeCell ref="H290:I290"/>
    <mergeCell ref="E287:F287"/>
    <mergeCell ref="J291:K291"/>
    <mergeCell ref="E292:F292"/>
    <mergeCell ref="J292:K292"/>
    <mergeCell ref="H291:I291"/>
    <mergeCell ref="J294:K294"/>
    <mergeCell ref="H293:I293"/>
    <mergeCell ref="H294:I294"/>
    <mergeCell ref="E299:F299"/>
    <mergeCell ref="H299:I299"/>
    <mergeCell ref="J299:K299"/>
    <mergeCell ref="E293:F293"/>
    <mergeCell ref="J293:K293"/>
    <mergeCell ref="H297:I297"/>
    <mergeCell ref="E295:F295"/>
    <mergeCell ref="H300:I300"/>
    <mergeCell ref="E300:F300"/>
    <mergeCell ref="J300:K300"/>
    <mergeCell ref="J302:K302"/>
    <mergeCell ref="J301:K301"/>
    <mergeCell ref="H302:I302"/>
    <mergeCell ref="E302:F302"/>
    <mergeCell ref="B321:D321"/>
    <mergeCell ref="J320:K320"/>
    <mergeCell ref="J317:K317"/>
    <mergeCell ref="H319:I319"/>
    <mergeCell ref="J318:K318"/>
    <mergeCell ref="E320:F320"/>
    <mergeCell ref="H320:I320"/>
    <mergeCell ref="J321:K321"/>
    <mergeCell ref="H317:I317"/>
    <mergeCell ref="E317:F317"/>
    <mergeCell ref="H325:I325"/>
    <mergeCell ref="J308:K308"/>
    <mergeCell ref="E301:F301"/>
    <mergeCell ref="H301:I301"/>
    <mergeCell ref="J315:K315"/>
    <mergeCell ref="J316:K316"/>
    <mergeCell ref="J319:K319"/>
    <mergeCell ref="E318:F318"/>
    <mergeCell ref="H318:I318"/>
    <mergeCell ref="J313:K314"/>
    <mergeCell ref="H329:I329"/>
    <mergeCell ref="E330:F330"/>
    <mergeCell ref="H321:I321"/>
    <mergeCell ref="E321:F321"/>
    <mergeCell ref="H322:I322"/>
    <mergeCell ref="E326:F326"/>
    <mergeCell ref="H326:I326"/>
    <mergeCell ref="E324:F324"/>
    <mergeCell ref="H324:I324"/>
    <mergeCell ref="E323:F323"/>
    <mergeCell ref="H327:I327"/>
    <mergeCell ref="A334:D334"/>
    <mergeCell ref="E334:F334"/>
    <mergeCell ref="H334:I334"/>
    <mergeCell ref="E332:F332"/>
    <mergeCell ref="H332:I332"/>
    <mergeCell ref="E328:F328"/>
    <mergeCell ref="H328:I328"/>
    <mergeCell ref="H330:I330"/>
    <mergeCell ref="E329:F329"/>
    <mergeCell ref="J332:K332"/>
    <mergeCell ref="H323:I323"/>
    <mergeCell ref="E319:F319"/>
    <mergeCell ref="E322:F322"/>
    <mergeCell ref="J331:K331"/>
    <mergeCell ref="J329:K329"/>
    <mergeCell ref="J330:K330"/>
    <mergeCell ref="H331:I331"/>
    <mergeCell ref="E331:F331"/>
    <mergeCell ref="E325:F325"/>
    <mergeCell ref="J335:K335"/>
    <mergeCell ref="E333:F333"/>
    <mergeCell ref="H333:I333"/>
    <mergeCell ref="J333:K333"/>
    <mergeCell ref="J334:K334"/>
    <mergeCell ref="E335:F335"/>
    <mergeCell ref="H335:I335"/>
    <mergeCell ref="A313:D314"/>
    <mergeCell ref="J328:K328"/>
    <mergeCell ref="J322:K322"/>
    <mergeCell ref="J325:K325"/>
    <mergeCell ref="J324:K324"/>
    <mergeCell ref="J323:K323"/>
    <mergeCell ref="J326:K326"/>
    <mergeCell ref="J327:K327"/>
    <mergeCell ref="E327:F327"/>
    <mergeCell ref="A316:D316"/>
    <mergeCell ref="E316:F316"/>
    <mergeCell ref="H316:I316"/>
    <mergeCell ref="H315:I315"/>
    <mergeCell ref="E315:F315"/>
    <mergeCell ref="E305:F305"/>
    <mergeCell ref="A305:D305"/>
    <mergeCell ref="H304:I304"/>
    <mergeCell ref="E308:F308"/>
    <mergeCell ref="E313:F314"/>
    <mergeCell ref="G313:I314"/>
    <mergeCell ref="A312:K312"/>
    <mergeCell ref="E303:F303"/>
    <mergeCell ref="H305:I305"/>
    <mergeCell ref="H303:I303"/>
    <mergeCell ref="H306:I306"/>
    <mergeCell ref="H307:I307"/>
    <mergeCell ref="J306:K306"/>
    <mergeCell ref="J307:K307"/>
    <mergeCell ref="A1:K1"/>
    <mergeCell ref="B283:D283"/>
    <mergeCell ref="A38:D39"/>
    <mergeCell ref="E38:F39"/>
    <mergeCell ref="G38:I39"/>
    <mergeCell ref="J38:K39"/>
    <mergeCell ref="E281:F281"/>
    <mergeCell ref="E283:F283"/>
    <mergeCell ref="J265:K265"/>
    <mergeCell ref="H265:I265"/>
    <mergeCell ref="B310:K310"/>
    <mergeCell ref="J304:K304"/>
    <mergeCell ref="J305:K305"/>
    <mergeCell ref="J303:K303"/>
    <mergeCell ref="E306:F306"/>
    <mergeCell ref="H308:I308"/>
    <mergeCell ref="A304:D304"/>
    <mergeCell ref="E304:F304"/>
    <mergeCell ref="A307:D307"/>
    <mergeCell ref="E307:F307"/>
    <mergeCell ref="E296:F296"/>
    <mergeCell ref="H296:I296"/>
    <mergeCell ref="E297:F297"/>
    <mergeCell ref="H283:I283"/>
    <mergeCell ref="H285:I285"/>
    <mergeCell ref="E285:F285"/>
    <mergeCell ref="E284:F284"/>
    <mergeCell ref="H284:I284"/>
    <mergeCell ref="A276:D276"/>
    <mergeCell ref="E276:F276"/>
    <mergeCell ref="A295:D295"/>
    <mergeCell ref="H286:I286"/>
    <mergeCell ref="H276:I276"/>
    <mergeCell ref="E294:F294"/>
    <mergeCell ref="E291:F291"/>
    <mergeCell ref="E290:F290"/>
    <mergeCell ref="E286:F286"/>
    <mergeCell ref="H281:I281"/>
    <mergeCell ref="J278:K278"/>
    <mergeCell ref="J279:K279"/>
    <mergeCell ref="H280:I280"/>
    <mergeCell ref="H278:I278"/>
    <mergeCell ref="E279:F279"/>
    <mergeCell ref="E280:F280"/>
    <mergeCell ref="E282:F282"/>
    <mergeCell ref="J280:K280"/>
    <mergeCell ref="J281:K281"/>
    <mergeCell ref="J282:K282"/>
    <mergeCell ref="H279:I279"/>
    <mergeCell ref="H282:I282"/>
    <mergeCell ref="J283:K283"/>
    <mergeCell ref="J284:K284"/>
    <mergeCell ref="E298:F298"/>
    <mergeCell ref="J296:K296"/>
    <mergeCell ref="J298:K298"/>
    <mergeCell ref="J289:K289"/>
    <mergeCell ref="J286:K286"/>
    <mergeCell ref="J295:K295"/>
    <mergeCell ref="J297:K297"/>
    <mergeCell ref="J285:K285"/>
  </mergeCells>
  <printOptions/>
  <pageMargins left="0.1968503937007874" right="0" top="0.5905511811023623" bottom="0.4724409448818898" header="0.5118110236220472" footer="0.31496062992125984"/>
  <pageSetup horizontalDpi="600" verticalDpi="600" orientation="portrait" paperSize="9" scale="90" r:id="rId1"/>
  <headerFooter alignWithMargins="0">
    <oddFooter>&amp;LRF 2009 - Chiffrier - CLD&amp;C2010-03-19&amp;R&amp;P</oddFooter>
  </headerFooter>
  <rowBreaks count="6" manualBreakCount="6">
    <brk id="36" max="255" man="1"/>
    <brk id="83" max="255" man="1"/>
    <brk id="123" max="255" man="1"/>
    <brk id="155" max="255" man="1"/>
    <brk id="187" max="255" man="1"/>
    <brk id="252" max="255" man="1"/>
  </rowBreaks>
</worksheet>
</file>

<file path=xl/worksheets/sheet5.xml><?xml version="1.0" encoding="utf-8"?>
<worksheet xmlns="http://schemas.openxmlformats.org/spreadsheetml/2006/main" xmlns:r="http://schemas.openxmlformats.org/officeDocument/2006/relationships">
  <dimension ref="A1:O291"/>
  <sheetViews>
    <sheetView workbookViewId="0" topLeftCell="A218">
      <selection activeCell="D235" sqref="D235"/>
    </sheetView>
  </sheetViews>
  <sheetFormatPr defaultColWidth="11.421875" defaultRowHeight="12.75"/>
  <cols>
    <col min="1" max="3" width="2.28125" style="6" customWidth="1"/>
    <col min="4" max="4" width="38.00390625" style="6" customWidth="1"/>
    <col min="5" max="8" width="10.7109375" style="9" customWidth="1"/>
    <col min="9" max="9" width="3.57421875" style="9" customWidth="1"/>
    <col min="10" max="13" width="10.7109375" style="9" customWidth="1"/>
    <col min="14" max="14" width="12.00390625" style="0" bestFit="1" customWidth="1"/>
  </cols>
  <sheetData>
    <row r="1" spans="1:13" ht="17.25" customHeight="1">
      <c r="A1" s="341" t="s">
        <v>194</v>
      </c>
      <c r="B1" s="342"/>
      <c r="C1" s="342"/>
      <c r="D1" s="342"/>
      <c r="E1" s="342"/>
      <c r="F1" s="342"/>
      <c r="G1" s="342"/>
      <c r="H1" s="342"/>
      <c r="I1" s="342"/>
      <c r="J1" s="342"/>
      <c r="K1" s="342"/>
      <c r="L1" s="342"/>
      <c r="M1" s="343"/>
    </row>
    <row r="2" spans="1:13" s="64" customFormat="1" ht="13.5" customHeight="1">
      <c r="A2" s="279" t="s">
        <v>173</v>
      </c>
      <c r="B2" s="277"/>
      <c r="C2" s="277"/>
      <c r="D2" s="278"/>
      <c r="E2" s="442" t="s">
        <v>120</v>
      </c>
      <c r="F2" s="443"/>
      <c r="G2" s="443"/>
      <c r="H2" s="443"/>
      <c r="I2" s="280" t="s">
        <v>109</v>
      </c>
      <c r="J2" s="281"/>
      <c r="K2" s="282"/>
      <c r="L2" s="280" t="s">
        <v>121</v>
      </c>
      <c r="M2" s="282"/>
    </row>
    <row r="3" spans="1:13" s="64" customFormat="1" ht="12" customHeight="1">
      <c r="A3" s="274"/>
      <c r="B3" s="275"/>
      <c r="C3" s="275"/>
      <c r="D3" s="276"/>
      <c r="E3" s="283" t="s">
        <v>263</v>
      </c>
      <c r="F3" s="285"/>
      <c r="G3" s="283" t="s">
        <v>264</v>
      </c>
      <c r="H3" s="285"/>
      <c r="I3" s="283"/>
      <c r="J3" s="284"/>
      <c r="K3" s="285"/>
      <c r="L3" s="283"/>
      <c r="M3" s="285"/>
    </row>
    <row r="4" spans="5:13" ht="12.75">
      <c r="E4" s="20" t="s">
        <v>26</v>
      </c>
      <c r="F4" s="21" t="s">
        <v>27</v>
      </c>
      <c r="G4" s="20" t="s">
        <v>26</v>
      </c>
      <c r="H4" s="21" t="s">
        <v>27</v>
      </c>
      <c r="I4" s="30" t="s">
        <v>5</v>
      </c>
      <c r="J4" s="31" t="s">
        <v>26</v>
      </c>
      <c r="K4" s="21" t="s">
        <v>27</v>
      </c>
      <c r="L4" s="20" t="s">
        <v>26</v>
      </c>
      <c r="M4" s="21" t="s">
        <v>27</v>
      </c>
    </row>
    <row r="5" spans="1:13" ht="15">
      <c r="A5" s="60" t="s">
        <v>4</v>
      </c>
      <c r="B5" s="60"/>
      <c r="E5" s="22"/>
      <c r="F5" s="23"/>
      <c r="G5" s="22"/>
      <c r="H5" s="23"/>
      <c r="I5" s="22"/>
      <c r="J5" s="32"/>
      <c r="K5" s="23"/>
      <c r="L5" s="22"/>
      <c r="M5" s="23"/>
    </row>
    <row r="6" spans="1:13" ht="12.75">
      <c r="A6" s="61" t="s">
        <v>1</v>
      </c>
      <c r="B6" s="61"/>
      <c r="E6" s="22"/>
      <c r="F6" s="23"/>
      <c r="G6" s="22"/>
      <c r="H6" s="23"/>
      <c r="I6" s="22"/>
      <c r="J6" s="32"/>
      <c r="K6" s="23"/>
      <c r="L6" s="22"/>
      <c r="M6" s="23"/>
    </row>
    <row r="7" spans="3:13" ht="12.75">
      <c r="C7" s="13" t="s">
        <v>60</v>
      </c>
      <c r="D7" s="13"/>
      <c r="E7" s="24">
        <f>MRC!J7</f>
        <v>343031</v>
      </c>
      <c r="F7" s="25" t="str">
        <f>MRC!K7</f>
        <v> </v>
      </c>
      <c r="G7" s="24">
        <f>'CLD - Effet instr. fin. éliminé'!J9</f>
        <v>279643</v>
      </c>
      <c r="H7" s="25" t="str">
        <f>'CLD - Effet instr. fin. éliminé'!K9</f>
        <v> </v>
      </c>
      <c r="I7" s="24"/>
      <c r="J7" s="33"/>
      <c r="K7" s="25"/>
      <c r="L7" s="24">
        <f>IF((IF(E7=" ",0,E7)-IF(F7=" ",0,F7)+IF(G7=" ",0,G7)-IF(H7=" ",0,H7)+IF(J7=" ",0,J7)-IF(K7=" ",0,K7))&lt;=0," ",(IF(E7=" ",0,E7)-IF(F7=" ",0,F7)+IF(G7=" ",0,G7)-IF(H7=" ",0,H7)+IF(J7=" ",0,J7)-IF(K7=" ",0,K7)))</f>
        <v>622674</v>
      </c>
      <c r="M7" s="25" t="str">
        <f>IF((-IF(E7=" ",0,E7)+IF(F7=" ",0,F7)-IF(G7=" ",0,G7)+IF(H7=" ",0,H7)-IF(J7=" ",0,J7)+IF(K7=" ",0,K7))&lt;=0," ",(-IF(E7=" ",0,E7)+IF(F7=" ",0,F7)-IF(G7=" ",0,G7)+IF(H7=" ",0,H7)-IF(J7=" ",0,J7)+IF(K7=" ",0,K7)))</f>
        <v> </v>
      </c>
    </row>
    <row r="8" spans="3:13" ht="12.75">
      <c r="C8" s="13" t="s">
        <v>61</v>
      </c>
      <c r="D8" s="13"/>
      <c r="E8" s="24">
        <f>MRC!J8</f>
        <v>1663982</v>
      </c>
      <c r="F8" s="25" t="str">
        <f>MRC!K8</f>
        <v> </v>
      </c>
      <c r="G8" s="24">
        <f>'CLD - Effet instr. fin. éliminé'!J10</f>
        <v>618380</v>
      </c>
      <c r="H8" s="25" t="str">
        <f>'CLD - Effet instr. fin. éliminé'!K10</f>
        <v> </v>
      </c>
      <c r="I8" s="24"/>
      <c r="J8" s="33"/>
      <c r="K8" s="25"/>
      <c r="L8" s="24">
        <f aca="true" t="shared" si="0" ref="L8:L30">IF((IF(E8=" ",0,E8)-IF(F8=" ",0,F8)+IF(G8=" ",0,G8)-IF(H8=" ",0,H8)+IF(J8=" ",0,J8)-IF(K8=" ",0,K8))&lt;=0," ",(IF(E8=" ",0,E8)-IF(F8=" ",0,F8)+IF(G8=" ",0,G8)-IF(H8=" ",0,H8)+IF(J8=" ",0,J8)-IF(K8=" ",0,K8)))</f>
        <v>2282362</v>
      </c>
      <c r="M8" s="25" t="str">
        <f aca="true" t="shared" si="1" ref="M8:M30">IF((-IF(E8=" ",0,E8)+IF(F8=" ",0,F8)-IF(G8=" ",0,G8)+IF(H8=" ",0,H8)-IF(J8=" ",0,J8)+IF(K8=" ",0,K8))&lt;=0," ",(-IF(E8=" ",0,E8)+IF(F8=" ",0,F8)-IF(G8=" ",0,G8)+IF(H8=" ",0,H8)-IF(J8=" ",0,J8)+IF(K8=" ",0,K8)))</f>
        <v> </v>
      </c>
    </row>
    <row r="9" spans="3:13" ht="12.75">
      <c r="C9" s="14" t="s">
        <v>9</v>
      </c>
      <c r="D9" s="14"/>
      <c r="E9" s="24">
        <f>MRC!J9</f>
        <v>2060134</v>
      </c>
      <c r="F9" s="25" t="str">
        <f>MRC!K9</f>
        <v> </v>
      </c>
      <c r="G9" s="24">
        <f>'CLD - Effet instr. fin. éliminé'!J11</f>
        <v>73806</v>
      </c>
      <c r="H9" s="25" t="str">
        <f>'CLD - Effet instr. fin. éliminé'!K11</f>
        <v> </v>
      </c>
      <c r="I9" s="26"/>
      <c r="J9" s="34"/>
      <c r="K9" s="27"/>
      <c r="L9" s="24">
        <f t="shared" si="0"/>
        <v>2133940</v>
      </c>
      <c r="M9" s="25" t="str">
        <f t="shared" si="1"/>
        <v> </v>
      </c>
    </row>
    <row r="10" spans="3:13" ht="12.75">
      <c r="C10" s="14" t="s">
        <v>13</v>
      </c>
      <c r="D10" s="14"/>
      <c r="E10" s="24">
        <f>MRC!J10</f>
        <v>100000</v>
      </c>
      <c r="F10" s="25" t="str">
        <f>MRC!K10</f>
        <v> </v>
      </c>
      <c r="G10" s="24">
        <f>'CLD - Effet instr. fin. éliminé'!J12</f>
        <v>428575</v>
      </c>
      <c r="H10" s="25" t="str">
        <f>'CLD - Effet instr. fin. éliminé'!K12</f>
        <v> </v>
      </c>
      <c r="I10" s="26"/>
      <c r="J10" s="34"/>
      <c r="K10" s="27"/>
      <c r="L10" s="24">
        <f t="shared" si="0"/>
        <v>528575</v>
      </c>
      <c r="M10" s="25" t="str">
        <f t="shared" si="1"/>
        <v> </v>
      </c>
    </row>
    <row r="11" spans="3:13" ht="12.75">
      <c r="C11" s="45" t="s">
        <v>67</v>
      </c>
      <c r="D11" s="46"/>
      <c r="E11" s="24">
        <f>MRC!J11</f>
        <v>976457</v>
      </c>
      <c r="F11" s="25" t="str">
        <f>MRC!K11</f>
        <v> </v>
      </c>
      <c r="G11" s="24" t="str">
        <f>'CLD - Effet instr. fin. éliminé'!J13</f>
        <v> </v>
      </c>
      <c r="H11" s="25" t="str">
        <f>'CLD - Effet instr. fin. éliminé'!K13</f>
        <v> </v>
      </c>
      <c r="I11" s="47"/>
      <c r="J11" s="49"/>
      <c r="K11" s="48"/>
      <c r="L11" s="24">
        <f t="shared" si="0"/>
        <v>976457</v>
      </c>
      <c r="M11" s="25" t="str">
        <f t="shared" si="1"/>
        <v> </v>
      </c>
    </row>
    <row r="12" spans="3:13" ht="12.75">
      <c r="C12" s="45" t="s">
        <v>68</v>
      </c>
      <c r="D12" s="46"/>
      <c r="E12" s="24" t="str">
        <f>MRC!J12</f>
        <v> </v>
      </c>
      <c r="F12" s="25" t="str">
        <f>MRC!K12</f>
        <v> </v>
      </c>
      <c r="G12" s="24" t="str">
        <f>'CLD - Effet instr. fin. éliminé'!J14</f>
        <v> </v>
      </c>
      <c r="H12" s="25" t="str">
        <f>'CLD - Effet instr. fin. éliminé'!K14</f>
        <v> </v>
      </c>
      <c r="I12" s="47"/>
      <c r="J12" s="49"/>
      <c r="K12" s="48"/>
      <c r="L12" s="24" t="str">
        <f t="shared" si="0"/>
        <v> </v>
      </c>
      <c r="M12" s="25" t="str">
        <f t="shared" si="1"/>
        <v> </v>
      </c>
    </row>
    <row r="13" spans="3:13" ht="12.75">
      <c r="C13" s="50" t="s">
        <v>69</v>
      </c>
      <c r="D13" s="46"/>
      <c r="E13" s="24" t="str">
        <f>MRC!J13</f>
        <v> </v>
      </c>
      <c r="F13" s="25" t="str">
        <f>MRC!K13</f>
        <v> </v>
      </c>
      <c r="G13" s="24" t="str">
        <f>'CLD - Effet instr. fin. éliminé'!J15</f>
        <v> </v>
      </c>
      <c r="H13" s="25" t="str">
        <f>'CLD - Effet instr. fin. éliminé'!K15</f>
        <v> </v>
      </c>
      <c r="I13" s="47"/>
      <c r="J13" s="49"/>
      <c r="K13" s="48"/>
      <c r="L13" s="24" t="str">
        <f t="shared" si="0"/>
        <v> </v>
      </c>
      <c r="M13" s="25" t="str">
        <f t="shared" si="1"/>
        <v> </v>
      </c>
    </row>
    <row r="14" spans="3:13" ht="12.75">
      <c r="C14" s="13" t="s">
        <v>11</v>
      </c>
      <c r="D14" s="13"/>
      <c r="E14" s="24" t="str">
        <f>MRC!J14</f>
        <v> </v>
      </c>
      <c r="F14" s="25" t="str">
        <f>MRC!K14</f>
        <v> </v>
      </c>
      <c r="G14" s="24" t="str">
        <f>'CLD - Effet instr. fin. éliminé'!J16</f>
        <v> </v>
      </c>
      <c r="H14" s="25" t="str">
        <f>'CLD - Effet instr. fin. éliminé'!K16</f>
        <v> </v>
      </c>
      <c r="I14" s="39"/>
      <c r="J14" s="33"/>
      <c r="K14" s="25"/>
      <c r="L14" s="24" t="str">
        <f t="shared" si="0"/>
        <v> </v>
      </c>
      <c r="M14" s="25" t="str">
        <f t="shared" si="1"/>
        <v> </v>
      </c>
    </row>
    <row r="15" spans="1:13" ht="12.75">
      <c r="A15" s="61" t="s">
        <v>3</v>
      </c>
      <c r="B15" s="61"/>
      <c r="C15" s="13"/>
      <c r="D15" s="13"/>
      <c r="E15" s="24"/>
      <c r="F15" s="25"/>
      <c r="G15" s="24"/>
      <c r="H15" s="25"/>
      <c r="I15" s="24"/>
      <c r="J15" s="33"/>
      <c r="K15" s="25"/>
      <c r="L15" s="24" t="str">
        <f t="shared" si="0"/>
        <v> </v>
      </c>
      <c r="M15" s="25" t="str">
        <f t="shared" si="1"/>
        <v> </v>
      </c>
    </row>
    <row r="16" spans="1:13" ht="12.75">
      <c r="A16" s="7"/>
      <c r="B16" s="7"/>
      <c r="C16" s="13" t="s">
        <v>70</v>
      </c>
      <c r="D16" s="13"/>
      <c r="E16" s="24" t="str">
        <f>MRC!J16</f>
        <v> </v>
      </c>
      <c r="F16" s="25" t="str">
        <f>MRC!K16</f>
        <v> </v>
      </c>
      <c r="G16" s="24" t="str">
        <f>'CLD - Effet instr. fin. éliminé'!J18</f>
        <v> </v>
      </c>
      <c r="H16" s="25" t="str">
        <f>'CLD - Effet instr. fin. éliminé'!K18</f>
        <v> </v>
      </c>
      <c r="I16" s="24"/>
      <c r="J16" s="33"/>
      <c r="K16" s="25"/>
      <c r="L16" s="24" t="str">
        <f t="shared" si="0"/>
        <v> </v>
      </c>
      <c r="M16" s="25" t="str">
        <f t="shared" si="1"/>
        <v> </v>
      </c>
    </row>
    <row r="17" spans="3:13" ht="12.75">
      <c r="C17" s="13" t="s">
        <v>65</v>
      </c>
      <c r="D17" s="13"/>
      <c r="E17" s="24" t="str">
        <f>MRC!J17</f>
        <v> </v>
      </c>
      <c r="F17" s="25" t="str">
        <f>MRC!K17</f>
        <v> </v>
      </c>
      <c r="G17" s="24" t="str">
        <f>'CLD - Effet instr. fin. éliminé'!J19</f>
        <v> </v>
      </c>
      <c r="H17" s="25" t="str">
        <f>'CLD - Effet instr. fin. éliminé'!K19</f>
        <v> </v>
      </c>
      <c r="I17" s="24"/>
      <c r="J17" s="33"/>
      <c r="K17" s="25"/>
      <c r="L17" s="24" t="str">
        <f t="shared" si="0"/>
        <v> </v>
      </c>
      <c r="M17" s="25" t="str">
        <f t="shared" si="1"/>
        <v> </v>
      </c>
    </row>
    <row r="18" spans="3:13" ht="12.75">
      <c r="C18" s="13" t="s">
        <v>74</v>
      </c>
      <c r="D18" s="13"/>
      <c r="E18" s="24" t="str">
        <f>MRC!J18</f>
        <v> </v>
      </c>
      <c r="F18" s="25">
        <f>MRC!K18</f>
        <v>1847139</v>
      </c>
      <c r="G18" s="24" t="str">
        <f>'CLD - Effet instr. fin. éliminé'!J20</f>
        <v> </v>
      </c>
      <c r="H18" s="25">
        <f>'CLD - Effet instr. fin. éliminé'!K20</f>
        <v>53691</v>
      </c>
      <c r="I18" s="24"/>
      <c r="J18" s="33"/>
      <c r="K18" s="25"/>
      <c r="L18" s="24" t="str">
        <f t="shared" si="0"/>
        <v> </v>
      </c>
      <c r="M18" s="25">
        <f t="shared" si="1"/>
        <v>1900830</v>
      </c>
    </row>
    <row r="19" spans="3:13" ht="12.75">
      <c r="C19" s="13" t="s">
        <v>29</v>
      </c>
      <c r="D19" s="13"/>
      <c r="E19" s="24" t="str">
        <f>MRC!J19</f>
        <v> </v>
      </c>
      <c r="F19" s="25">
        <f>MRC!K19</f>
        <v>111272</v>
      </c>
      <c r="G19" s="24" t="str">
        <f>'CLD - Effet instr. fin. éliminé'!J21</f>
        <v> </v>
      </c>
      <c r="H19" s="25">
        <f>'CLD - Effet instr. fin. éliminé'!K21</f>
        <v>92311</v>
      </c>
      <c r="I19" s="24"/>
      <c r="J19" s="33"/>
      <c r="K19" s="25"/>
      <c r="L19" s="24" t="str">
        <f t="shared" si="0"/>
        <v> </v>
      </c>
      <c r="M19" s="25">
        <f t="shared" si="1"/>
        <v>203583</v>
      </c>
    </row>
    <row r="20" spans="3:13" ht="12.75">
      <c r="C20" s="13" t="s">
        <v>48</v>
      </c>
      <c r="D20" s="13"/>
      <c r="E20" s="24" t="str">
        <f>MRC!J20</f>
        <v> </v>
      </c>
      <c r="F20" s="25" t="str">
        <f>MRC!K20</f>
        <v> </v>
      </c>
      <c r="G20" s="24" t="str">
        <f>'CLD - Effet instr. fin. éliminé'!J22</f>
        <v> </v>
      </c>
      <c r="H20" s="25" t="str">
        <f>'CLD - Effet instr. fin. éliminé'!K22</f>
        <v> </v>
      </c>
      <c r="I20" s="24"/>
      <c r="J20" s="33"/>
      <c r="K20" s="25"/>
      <c r="L20" s="24" t="str">
        <f t="shared" si="0"/>
        <v> </v>
      </c>
      <c r="M20" s="25" t="str">
        <f t="shared" si="1"/>
        <v> </v>
      </c>
    </row>
    <row r="21" spans="3:13" ht="12.75">
      <c r="C21" s="14"/>
      <c r="D21" s="13" t="s">
        <v>48</v>
      </c>
      <c r="E21" s="24" t="str">
        <f>MRC!J21</f>
        <v> </v>
      </c>
      <c r="F21" s="25">
        <f>MRC!K21</f>
        <v>7617060</v>
      </c>
      <c r="G21" s="24" t="str">
        <f>'CLD - Effet instr. fin. éliminé'!J23</f>
        <v> </v>
      </c>
      <c r="H21" s="25">
        <f>'CLD - Effet instr. fin. éliminé'!K23</f>
        <v>503012</v>
      </c>
      <c r="I21" s="24"/>
      <c r="J21" s="33"/>
      <c r="K21" s="25"/>
      <c r="L21" s="24" t="str">
        <f t="shared" si="0"/>
        <v> </v>
      </c>
      <c r="M21" s="25">
        <f t="shared" si="1"/>
        <v>8120072</v>
      </c>
    </row>
    <row r="22" spans="3:13" ht="12.75">
      <c r="C22" s="82"/>
      <c r="D22" s="13" t="s">
        <v>107</v>
      </c>
      <c r="E22" s="24">
        <f>MRC!J22</f>
        <v>43022</v>
      </c>
      <c r="F22" s="25" t="str">
        <f>MRC!K22</f>
        <v> </v>
      </c>
      <c r="G22" s="24" t="str">
        <f>'CLD - Effet instr. fin. éliminé'!J24</f>
        <v> </v>
      </c>
      <c r="H22" s="25" t="str">
        <f>'CLD - Effet instr. fin. éliminé'!K24</f>
        <v> </v>
      </c>
      <c r="I22" s="24"/>
      <c r="J22" s="33"/>
      <c r="K22" s="25"/>
      <c r="L22" s="24">
        <f t="shared" si="0"/>
        <v>43022</v>
      </c>
      <c r="M22" s="25" t="str">
        <f t="shared" si="1"/>
        <v> </v>
      </c>
    </row>
    <row r="23" spans="3:13" ht="12.75">
      <c r="C23" s="13" t="s">
        <v>12</v>
      </c>
      <c r="D23" s="13"/>
      <c r="E23" s="24" t="str">
        <f>MRC!J23</f>
        <v> </v>
      </c>
      <c r="F23" s="25" t="str">
        <f>MRC!K23</f>
        <v> </v>
      </c>
      <c r="G23" s="24" t="str">
        <f>'CLD - Effet instr. fin. éliminé'!J25</f>
        <v> </v>
      </c>
      <c r="H23" s="25" t="str">
        <f>'CLD - Effet instr. fin. éliminé'!K25</f>
        <v> </v>
      </c>
      <c r="I23" s="24"/>
      <c r="J23" s="33"/>
      <c r="K23" s="25"/>
      <c r="L23" s="24" t="str">
        <f t="shared" si="0"/>
        <v> </v>
      </c>
      <c r="M23" s="25" t="str">
        <f t="shared" si="1"/>
        <v> </v>
      </c>
    </row>
    <row r="24" spans="1:13" ht="12.75">
      <c r="A24" s="61" t="s">
        <v>2</v>
      </c>
      <c r="B24" s="61"/>
      <c r="C24" s="13"/>
      <c r="D24" s="13"/>
      <c r="E24" s="24"/>
      <c r="F24" s="25"/>
      <c r="G24" s="24"/>
      <c r="H24" s="25"/>
      <c r="I24" s="24"/>
      <c r="J24" s="33"/>
      <c r="K24" s="25"/>
      <c r="L24" s="24" t="str">
        <f t="shared" si="0"/>
        <v> </v>
      </c>
      <c r="M24" s="25" t="str">
        <f t="shared" si="1"/>
        <v> </v>
      </c>
    </row>
    <row r="25" spans="3:13" ht="12.75">
      <c r="C25" s="13" t="s">
        <v>75</v>
      </c>
      <c r="D25" s="13"/>
      <c r="E25" s="24" t="str">
        <f>MRC!J25</f>
        <v> </v>
      </c>
      <c r="F25" s="25" t="str">
        <f>MRC!K25</f>
        <v> </v>
      </c>
      <c r="G25" s="24" t="str">
        <f>'CLD - Effet instr. fin. éliminé'!J27</f>
        <v> </v>
      </c>
      <c r="H25" s="25" t="str">
        <f>'CLD - Effet instr. fin. éliminé'!K27</f>
        <v> </v>
      </c>
      <c r="I25" s="24"/>
      <c r="J25" s="33"/>
      <c r="K25" s="25"/>
      <c r="L25" s="24" t="str">
        <f t="shared" si="0"/>
        <v> </v>
      </c>
      <c r="M25" s="25" t="str">
        <f t="shared" si="1"/>
        <v> </v>
      </c>
    </row>
    <row r="26" spans="3:13" ht="12.75">
      <c r="C26" s="14"/>
      <c r="D26" s="13" t="s">
        <v>76</v>
      </c>
      <c r="E26" s="24">
        <f>MRC!J26</f>
        <v>20235658</v>
      </c>
      <c r="F26" s="25" t="str">
        <f>MRC!K26</f>
        <v> </v>
      </c>
      <c r="G26" s="24">
        <f>'CLD - Effet instr. fin. éliminé'!J28</f>
        <v>183685</v>
      </c>
      <c r="H26" s="25" t="str">
        <f>'CLD - Effet instr. fin. éliminé'!K28</f>
        <v> </v>
      </c>
      <c r="I26" s="24"/>
      <c r="J26" s="33"/>
      <c r="K26" s="25"/>
      <c r="L26" s="24">
        <f t="shared" si="0"/>
        <v>20419343</v>
      </c>
      <c r="M26" s="25" t="str">
        <f t="shared" si="1"/>
        <v> </v>
      </c>
    </row>
    <row r="27" spans="3:13" ht="12.75">
      <c r="C27" s="82"/>
      <c r="D27" s="13" t="s">
        <v>77</v>
      </c>
      <c r="E27" s="24" t="str">
        <f>MRC!J27</f>
        <v> </v>
      </c>
      <c r="F27" s="25">
        <f>MRC!K27</f>
        <v>5270704</v>
      </c>
      <c r="G27" s="24" t="str">
        <f>'CLD - Effet instr. fin. éliminé'!J29</f>
        <v> </v>
      </c>
      <c r="H27" s="25">
        <f>'CLD - Effet instr. fin. éliminé'!K29</f>
        <v>156255</v>
      </c>
      <c r="I27" s="24"/>
      <c r="J27" s="33"/>
      <c r="K27" s="25"/>
      <c r="L27" s="24" t="str">
        <f t="shared" si="0"/>
        <v> </v>
      </c>
      <c r="M27" s="25">
        <f t="shared" si="1"/>
        <v>5426959</v>
      </c>
    </row>
    <row r="28" spans="3:13" ht="12.75">
      <c r="C28" s="13" t="s">
        <v>0</v>
      </c>
      <c r="D28" s="13"/>
      <c r="E28" s="24" t="str">
        <f>MRC!J28</f>
        <v> </v>
      </c>
      <c r="F28" s="25" t="str">
        <f>MRC!K28</f>
        <v> </v>
      </c>
      <c r="G28" s="24" t="str">
        <f>'CLD - Effet instr. fin. éliminé'!J30</f>
        <v> </v>
      </c>
      <c r="H28" s="25" t="str">
        <f>'CLD - Effet instr. fin. éliminé'!K30</f>
        <v> </v>
      </c>
      <c r="I28" s="39"/>
      <c r="J28" s="33"/>
      <c r="K28" s="25"/>
      <c r="L28" s="24" t="str">
        <f t="shared" si="0"/>
        <v> </v>
      </c>
      <c r="M28" s="25" t="str">
        <f t="shared" si="1"/>
        <v> </v>
      </c>
    </row>
    <row r="29" spans="3:13" ht="12.75">
      <c r="C29" s="13" t="s">
        <v>45</v>
      </c>
      <c r="D29" s="13"/>
      <c r="E29" s="24" t="str">
        <f>MRC!J29</f>
        <v> </v>
      </c>
      <c r="F29" s="25" t="str">
        <f>MRC!K29</f>
        <v> </v>
      </c>
      <c r="G29" s="24" t="str">
        <f>'CLD - Effet instr. fin. éliminé'!J31</f>
        <v> </v>
      </c>
      <c r="H29" s="25" t="str">
        <f>'CLD - Effet instr. fin. éliminé'!K31</f>
        <v> </v>
      </c>
      <c r="I29" s="24"/>
      <c r="J29" s="33"/>
      <c r="K29" s="25"/>
      <c r="L29" s="24" t="str">
        <f t="shared" si="0"/>
        <v> </v>
      </c>
      <c r="M29" s="25" t="str">
        <f t="shared" si="1"/>
        <v> </v>
      </c>
    </row>
    <row r="30" spans="1:13" ht="12.75">
      <c r="A30" s="8"/>
      <c r="B30" s="8"/>
      <c r="C30" s="13" t="s">
        <v>24</v>
      </c>
      <c r="D30" s="13"/>
      <c r="E30" s="24">
        <f>MRC!J30</f>
        <v>53584</v>
      </c>
      <c r="F30" s="25" t="str">
        <f>MRC!K30</f>
        <v> </v>
      </c>
      <c r="G30" s="24">
        <f>'CLD - Effet instr. fin. éliminé'!J32</f>
        <v>1709</v>
      </c>
      <c r="H30" s="25" t="str">
        <f>'CLD - Effet instr. fin. éliminé'!K32</f>
        <v> </v>
      </c>
      <c r="I30" s="26"/>
      <c r="J30" s="34"/>
      <c r="K30" s="25"/>
      <c r="L30" s="24">
        <f t="shared" si="0"/>
        <v>55293</v>
      </c>
      <c r="M30" s="25" t="str">
        <f t="shared" si="1"/>
        <v> </v>
      </c>
    </row>
    <row r="31" spans="1:13" ht="12.75">
      <c r="A31" s="177" t="s">
        <v>258</v>
      </c>
      <c r="B31" s="177"/>
      <c r="C31" s="177"/>
      <c r="D31" s="177"/>
      <c r="E31" s="178">
        <f>SUM(E7:E30)</f>
        <v>25475868</v>
      </c>
      <c r="F31" s="179">
        <f>SUM(F7:F30)</f>
        <v>14846175</v>
      </c>
      <c r="G31" s="178">
        <f>SUM(G7:G30)</f>
        <v>1585798</v>
      </c>
      <c r="H31" s="179">
        <f>SUM(H7:H30)</f>
        <v>805269</v>
      </c>
      <c r="I31" s="178"/>
      <c r="J31" s="181">
        <f>SUM(J7:J30)</f>
        <v>0</v>
      </c>
      <c r="K31" s="179">
        <f>SUM(K7:K30)</f>
        <v>0</v>
      </c>
      <c r="L31" s="178">
        <f>SUM(L7:L30)</f>
        <v>27061666</v>
      </c>
      <c r="M31" s="179">
        <f>SUM(M7:M30)</f>
        <v>15651444</v>
      </c>
    </row>
    <row r="32" spans="1:13" ht="12.75">
      <c r="A32" s="8"/>
      <c r="B32" s="8"/>
      <c r="C32" s="8"/>
      <c r="D32" s="8"/>
      <c r="E32" s="10"/>
      <c r="F32" s="10"/>
      <c r="G32" s="10"/>
      <c r="H32" s="10"/>
      <c r="I32" s="10"/>
      <c r="J32" s="10"/>
      <c r="K32" s="10"/>
      <c r="L32" s="10"/>
      <c r="M32" s="10"/>
    </row>
    <row r="33" spans="1:11" s="176" customFormat="1" ht="12.75">
      <c r="A33" s="174" t="s">
        <v>176</v>
      </c>
      <c r="B33" s="174" t="s">
        <v>281</v>
      </c>
      <c r="C33" s="174"/>
      <c r="D33" s="174"/>
      <c r="E33" s="143"/>
      <c r="F33" s="143"/>
      <c r="G33" s="143"/>
      <c r="H33" s="143"/>
      <c r="I33" s="143"/>
      <c r="J33" s="143"/>
      <c r="K33" s="143"/>
    </row>
    <row r="34" spans="1:13" ht="12.75">
      <c r="A34" s="8"/>
      <c r="B34" s="8"/>
      <c r="C34" s="8"/>
      <c r="D34" s="8"/>
      <c r="E34" s="10"/>
      <c r="F34" s="10"/>
      <c r="G34" s="10"/>
      <c r="H34" s="10"/>
      <c r="I34" s="10"/>
      <c r="J34" s="10"/>
      <c r="K34" s="10"/>
      <c r="L34" s="10"/>
      <c r="M34" s="10"/>
    </row>
    <row r="35" spans="1:13" ht="17.25" customHeight="1">
      <c r="A35" s="341" t="s">
        <v>195</v>
      </c>
      <c r="B35" s="342"/>
      <c r="C35" s="342"/>
      <c r="D35" s="342"/>
      <c r="E35" s="342"/>
      <c r="F35" s="342"/>
      <c r="G35" s="342"/>
      <c r="H35" s="342"/>
      <c r="I35" s="342"/>
      <c r="J35" s="342"/>
      <c r="K35" s="342"/>
      <c r="L35" s="342"/>
      <c r="M35" s="343"/>
    </row>
    <row r="36" spans="1:13" s="64" customFormat="1" ht="13.5" customHeight="1">
      <c r="A36" s="279" t="s">
        <v>173</v>
      </c>
      <c r="B36" s="277"/>
      <c r="C36" s="277"/>
      <c r="D36" s="278"/>
      <c r="E36" s="442" t="s">
        <v>120</v>
      </c>
      <c r="F36" s="443"/>
      <c r="G36" s="443"/>
      <c r="H36" s="443"/>
      <c r="I36" s="280" t="s">
        <v>109</v>
      </c>
      <c r="J36" s="281"/>
      <c r="K36" s="282"/>
      <c r="L36" s="280" t="s">
        <v>121</v>
      </c>
      <c r="M36" s="282"/>
    </row>
    <row r="37" spans="1:13" s="64" customFormat="1" ht="12" customHeight="1">
      <c r="A37" s="274"/>
      <c r="B37" s="275"/>
      <c r="C37" s="275"/>
      <c r="D37" s="276"/>
      <c r="E37" s="283" t="s">
        <v>263</v>
      </c>
      <c r="F37" s="285"/>
      <c r="G37" s="283" t="s">
        <v>264</v>
      </c>
      <c r="H37" s="285"/>
      <c r="I37" s="283"/>
      <c r="J37" s="284"/>
      <c r="K37" s="285"/>
      <c r="L37" s="283"/>
      <c r="M37" s="285"/>
    </row>
    <row r="38" spans="5:13" ht="12.75">
      <c r="E38" s="20" t="s">
        <v>26</v>
      </c>
      <c r="F38" s="21" t="s">
        <v>27</v>
      </c>
      <c r="G38" s="20" t="s">
        <v>26</v>
      </c>
      <c r="H38" s="21" t="s">
        <v>27</v>
      </c>
      <c r="I38" s="30" t="s">
        <v>5</v>
      </c>
      <c r="J38" s="31" t="s">
        <v>26</v>
      </c>
      <c r="K38" s="21" t="s">
        <v>27</v>
      </c>
      <c r="L38" s="20" t="s">
        <v>26</v>
      </c>
      <c r="M38" s="21" t="s">
        <v>27</v>
      </c>
    </row>
    <row r="39" spans="1:13" ht="15">
      <c r="A39" s="60" t="s">
        <v>110</v>
      </c>
      <c r="B39" s="60"/>
      <c r="E39" s="22"/>
      <c r="F39" s="23"/>
      <c r="G39" s="22"/>
      <c r="H39" s="23"/>
      <c r="I39" s="22"/>
      <c r="J39" s="32"/>
      <c r="K39" s="23"/>
      <c r="L39" s="22"/>
      <c r="M39" s="23"/>
    </row>
    <row r="40" spans="1:13" ht="12" customHeight="1">
      <c r="A40" s="62" t="s">
        <v>188</v>
      </c>
      <c r="B40" s="62"/>
      <c r="C40" s="8"/>
      <c r="D40" s="8"/>
      <c r="E40" s="22"/>
      <c r="F40" s="23"/>
      <c r="G40" s="22"/>
      <c r="H40" s="23"/>
      <c r="I40" s="22"/>
      <c r="J40" s="32"/>
      <c r="K40" s="23"/>
      <c r="L40" s="22"/>
      <c r="M40" s="23"/>
    </row>
    <row r="41" spans="1:13" ht="12" customHeight="1">
      <c r="A41" s="18"/>
      <c r="B41" s="155" t="s">
        <v>94</v>
      </c>
      <c r="C41" s="156"/>
      <c r="D41" s="157"/>
      <c r="E41" s="24"/>
      <c r="F41" s="25"/>
      <c r="G41" s="24"/>
      <c r="H41" s="25"/>
      <c r="I41" s="24"/>
      <c r="J41" s="33"/>
      <c r="K41" s="25"/>
      <c r="L41" s="24"/>
      <c r="M41" s="25"/>
    </row>
    <row r="42" spans="3:13" ht="12" customHeight="1">
      <c r="C42" s="13" t="s">
        <v>189</v>
      </c>
      <c r="D42" s="13"/>
      <c r="E42" s="24" t="str">
        <f>MRC!J42</f>
        <v> </v>
      </c>
      <c r="F42" s="25">
        <f>MRC!K42</f>
        <v>717313</v>
      </c>
      <c r="G42" s="24" t="str">
        <f>'CLD - Effet instr. fin. éliminé'!J44</f>
        <v> </v>
      </c>
      <c r="H42" s="25">
        <f>'CLD - Effet instr. fin. éliminé'!K44</f>
        <v>127456</v>
      </c>
      <c r="I42" s="35"/>
      <c r="J42" s="36"/>
      <c r="K42" s="37"/>
      <c r="L42" s="24" t="str">
        <f>IF((IF(E42=" ",0,E42)-IF(F42=" ",0,F42)+IF(G42=" ",0,G42)-IF(H42=" ",0,H42)+IF(J42=" ",0,J42)-IF(K42=" ",0,K42))&lt;=0," ",(IF(E42=" ",0,E42)-IF(F42=" ",0,F42)+IF(G42=" ",0,G42)-IF(H42=" ",0,H42)+IF(J42=" ",0,J42)-IF(K42=" ",0,K42)))</f>
        <v> </v>
      </c>
      <c r="M42" s="25">
        <f>IF((-IF(E42=" ",0,E42)+IF(F42=" ",0,F42)-IF(G42=" ",0,G42)+IF(H42=" ",0,H42)-IF(J42=" ",0,J42)+IF(K42=" ",0,K42))&lt;=0," ",(-IF(E42=" ",0,E42)+IF(F42=" ",0,F42)-IF(G42=" ",0,G42)+IF(H42=" ",0,H42)-IF(J42=" ",0,J42)+IF(K42=" ",0,K42)))</f>
        <v>844769</v>
      </c>
    </row>
    <row r="43" spans="3:13" ht="12" customHeight="1">
      <c r="C43" s="14" t="s">
        <v>64</v>
      </c>
      <c r="D43" s="14"/>
      <c r="E43" s="24" t="str">
        <f>MRC!J43</f>
        <v> </v>
      </c>
      <c r="F43" s="25">
        <f>MRC!K43</f>
        <v>86161</v>
      </c>
      <c r="G43" s="24" t="str">
        <f>'CLD - Effet instr. fin. éliminé'!J45</f>
        <v> </v>
      </c>
      <c r="H43" s="25" t="str">
        <f>'CLD - Effet instr. fin. éliminé'!K45</f>
        <v> </v>
      </c>
      <c r="I43" s="26"/>
      <c r="J43" s="34"/>
      <c r="K43" s="27"/>
      <c r="L43" s="24" t="str">
        <f aca="true" t="shared" si="2" ref="L43:L75">IF((IF(E43=" ",0,E43)-IF(F43=" ",0,F43)+IF(G43=" ",0,G43)-IF(H43=" ",0,H43)+IF(J43=" ",0,J43)-IF(K43=" ",0,K43))&lt;=0," ",(IF(E43=" ",0,E43)-IF(F43=" ",0,F43)+IF(G43=" ",0,G43)-IF(H43=" ",0,H43)+IF(J43=" ",0,J43)-IF(K43=" ",0,K43)))</f>
        <v> </v>
      </c>
      <c r="M43" s="25">
        <f aca="true" t="shared" si="3" ref="M43:M75">IF((-IF(E43=" ",0,E43)+IF(F43=" ",0,F43)-IF(G43=" ",0,G43)+IF(H43=" ",0,H43)-IF(J43=" ",0,J43)+IF(K43=" ",0,K43))&lt;=0," ",(-IF(E43=" ",0,E43)+IF(F43=" ",0,F43)-IF(G43=" ",0,G43)+IF(H43=" ",0,H43)-IF(J43=" ",0,J43)+IF(K43=" ",0,K43)))</f>
        <v>86161</v>
      </c>
    </row>
    <row r="44" spans="3:13" ht="23.25" customHeight="1">
      <c r="C44" s="288" t="s">
        <v>79</v>
      </c>
      <c r="D44" s="289"/>
      <c r="E44" s="41" t="str">
        <f>F148</f>
        <v> </v>
      </c>
      <c r="F44" s="42">
        <f>E148</f>
        <v>819336</v>
      </c>
      <c r="G44" s="41">
        <f>H148</f>
        <v>212903</v>
      </c>
      <c r="H44" s="42" t="str">
        <f>G148</f>
        <v> </v>
      </c>
      <c r="I44" s="41"/>
      <c r="J44" s="117">
        <f>K148</f>
        <v>0</v>
      </c>
      <c r="K44" s="42">
        <f>J148</f>
        <v>0</v>
      </c>
      <c r="L44" s="41" t="str">
        <f t="shared" si="2"/>
        <v> </v>
      </c>
      <c r="M44" s="42">
        <f t="shared" si="3"/>
        <v>606433</v>
      </c>
    </row>
    <row r="45" spans="3:13" ht="12" customHeight="1">
      <c r="C45" s="13" t="s">
        <v>232</v>
      </c>
      <c r="D45" s="15"/>
      <c r="E45" s="24">
        <f>MRC!J45</f>
        <v>350000</v>
      </c>
      <c r="F45" s="25" t="str">
        <f>MRC!K45</f>
        <v> </v>
      </c>
      <c r="G45" s="24" t="str">
        <f>'CLD - Effet instr. fin. éliminé'!J47</f>
        <v> </v>
      </c>
      <c r="H45" s="25">
        <f>'CLD - Effet instr. fin. éliminé'!K47</f>
        <v>215712</v>
      </c>
      <c r="I45" s="26"/>
      <c r="J45" s="34"/>
      <c r="K45" s="27"/>
      <c r="L45" s="24">
        <f t="shared" si="2"/>
        <v>134288</v>
      </c>
      <c r="M45" s="25" t="str">
        <f t="shared" si="3"/>
        <v> </v>
      </c>
    </row>
    <row r="46" spans="3:13" ht="12" customHeight="1">
      <c r="C46" s="8" t="s">
        <v>38</v>
      </c>
      <c r="D46" s="15"/>
      <c r="E46" s="24">
        <f>MRC!J46</f>
        <v>72095</v>
      </c>
      <c r="F46" s="25" t="str">
        <f>MRC!K46</f>
        <v> </v>
      </c>
      <c r="G46" s="24" t="str">
        <f>'CLD - Effet instr. fin. éliminé'!J48</f>
        <v> </v>
      </c>
      <c r="H46" s="25" t="str">
        <f>'CLD - Effet instr. fin. éliminé'!K48</f>
        <v> </v>
      </c>
      <c r="I46" s="26"/>
      <c r="J46" s="34"/>
      <c r="K46" s="27"/>
      <c r="L46" s="24">
        <f>IF((IF(E46=" ",0,E46)-IF(F46=" ",0,F46)+IF(G46=" ",0,G46)-IF(H46=" ",0,H46)+IF(J46=" ",0,J46)-IF(K46=" ",0,K46))&lt;=0," ",(IF(E46=" ",0,E46)-IF(F46=" ",0,F46)+IF(G46=" ",0,G46)-IF(H46=" ",0,H46)+IF(J46=" ",0,J46)-IF(K46=" ",0,K46)))</f>
        <v>72095</v>
      </c>
      <c r="M46" s="25" t="str">
        <f>IF((-IF(E46=" ",0,E46)+IF(F46=" ",0,F46)-IF(G46=" ",0,G46)+IF(H46=" ",0,H46)-IF(J46=" ",0,J46)+IF(K46=" ",0,K46))&lt;=0," ",(-IF(E46=" ",0,E46)+IF(F46=" ",0,F46)-IF(G46=" ",0,G46)+IF(H46=" ",0,H46)-IF(J46=" ",0,J46)+IF(K46=" ",0,K46)))</f>
        <v> </v>
      </c>
    </row>
    <row r="47" spans="2:13" ht="12" customHeight="1">
      <c r="B47" s="286" t="s">
        <v>134</v>
      </c>
      <c r="C47" s="286"/>
      <c r="D47" s="287"/>
      <c r="E47" s="162"/>
      <c r="F47" s="25"/>
      <c r="G47" s="24"/>
      <c r="H47" s="25"/>
      <c r="I47" s="24"/>
      <c r="J47" s="33"/>
      <c r="K47" s="25"/>
      <c r="L47" s="24" t="str">
        <f t="shared" si="2"/>
        <v> </v>
      </c>
      <c r="M47" s="25" t="str">
        <f t="shared" si="3"/>
        <v> </v>
      </c>
    </row>
    <row r="48" spans="3:13" ht="12" customHeight="1">
      <c r="C48" s="13" t="s">
        <v>189</v>
      </c>
      <c r="D48" s="15"/>
      <c r="E48" s="24" t="str">
        <f>MRC!J48</f>
        <v> </v>
      </c>
      <c r="F48" s="25">
        <f>MRC!K48</f>
        <v>1069859</v>
      </c>
      <c r="G48" s="24" t="str">
        <f>'CLD - Effet instr. fin. éliminé'!J50</f>
        <v> </v>
      </c>
      <c r="H48" s="25">
        <f>'CLD - Effet instr. fin. éliminé'!K50</f>
        <v>809102</v>
      </c>
      <c r="I48" s="35"/>
      <c r="J48" s="36"/>
      <c r="K48" s="37"/>
      <c r="L48" s="24" t="str">
        <f t="shared" si="2"/>
        <v> </v>
      </c>
      <c r="M48" s="25">
        <f t="shared" si="3"/>
        <v>1878961</v>
      </c>
    </row>
    <row r="49" spans="3:13" ht="12" customHeight="1">
      <c r="C49" s="14" t="s">
        <v>64</v>
      </c>
      <c r="D49" s="14"/>
      <c r="E49" s="24" t="str">
        <f>MRC!J49</f>
        <v> </v>
      </c>
      <c r="F49" s="25" t="str">
        <f>MRC!K49</f>
        <v> </v>
      </c>
      <c r="G49" s="24" t="str">
        <f>'CLD - Effet instr. fin. éliminé'!J51</f>
        <v> </v>
      </c>
      <c r="H49" s="25" t="str">
        <f>'CLD - Effet instr. fin. éliminé'!K51</f>
        <v> </v>
      </c>
      <c r="I49" s="26"/>
      <c r="J49" s="34"/>
      <c r="K49" s="27"/>
      <c r="L49" s="24" t="str">
        <f t="shared" si="2"/>
        <v> </v>
      </c>
      <c r="M49" s="25" t="str">
        <f t="shared" si="3"/>
        <v> </v>
      </c>
    </row>
    <row r="50" spans="1:13" ht="12" customHeight="1">
      <c r="A50" s="8"/>
      <c r="B50" s="8"/>
      <c r="C50" s="13" t="s">
        <v>232</v>
      </c>
      <c r="D50" s="15"/>
      <c r="E50" s="24" t="str">
        <f>MRC!J50</f>
        <v> </v>
      </c>
      <c r="F50" s="25">
        <f>MRC!K50</f>
        <v>350000</v>
      </c>
      <c r="G50" s="24">
        <f>'CLD - Effet instr. fin. éliminé'!J52</f>
        <v>215712</v>
      </c>
      <c r="H50" s="25" t="str">
        <f>'CLD - Effet instr. fin. éliminé'!K52</f>
        <v> </v>
      </c>
      <c r="I50" s="24"/>
      <c r="J50" s="33"/>
      <c r="K50" s="25"/>
      <c r="L50" s="24" t="str">
        <f>IF((IF(E50=" ",0,E50)-IF(F50=" ",0,F50)+IF(G50=" ",0,G50)-IF(H50=" ",0,H50)+IF(J50=" ",0,J50)-IF(K50=" ",0,K50))&lt;=0," ",(IF(E50=" ",0,E50)-IF(F50=" ",0,F50)+IF(G50=" ",0,G50)-IF(H50=" ",0,H50)+IF(J50=" ",0,J50)-IF(K50=" ",0,K50)))</f>
        <v> </v>
      </c>
      <c r="M50" s="25">
        <f>IF((-IF(E50=" ",0,E50)+IF(F50=" ",0,F50)-IF(G50=" ",0,G50)+IF(H50=" ",0,H50)-IF(J50=" ",0,J50)+IF(K50=" ",0,K50))&lt;=0," ",(-IF(E50=" ",0,E50)+IF(F50=" ",0,F50)-IF(G50=" ",0,G50)+IF(H50=" ",0,H50)-IF(J50=" ",0,J50)+IF(K50=" ",0,K50)))</f>
        <v>134288</v>
      </c>
    </row>
    <row r="51" spans="1:13" ht="12" customHeight="1">
      <c r="A51" s="8"/>
      <c r="B51" s="8"/>
      <c r="C51" s="8" t="s">
        <v>38</v>
      </c>
      <c r="D51" s="15"/>
      <c r="E51" s="24">
        <f>MRC!J51</f>
        <v>1003416</v>
      </c>
      <c r="F51" s="25" t="str">
        <f>MRC!K51</f>
        <v> </v>
      </c>
      <c r="G51" s="24" t="str">
        <f>'CLD - Effet instr. fin. éliminé'!J53</f>
        <v> </v>
      </c>
      <c r="H51" s="25" t="str">
        <f>'CLD - Effet instr. fin. éliminé'!K53</f>
        <v> </v>
      </c>
      <c r="I51" s="24"/>
      <c r="J51" s="33"/>
      <c r="K51" s="25"/>
      <c r="L51" s="24">
        <f>IF((IF(E51=" ",0,E51)-IF(F51=" ",0,F51)+IF(G51=" ",0,G51)-IF(H51=" ",0,H51)+IF(J51=" ",0,J51)-IF(K51=" ",0,K51))&lt;=0," ",(IF(E51=" ",0,E51)-IF(F51=" ",0,F51)+IF(G51=" ",0,G51)-IF(H51=" ",0,H51)+IF(J51=" ",0,J51)-IF(K51=" ",0,K51)))</f>
        <v>1003416</v>
      </c>
      <c r="M51" s="25" t="str">
        <f>IF((-IF(E51=" ",0,E51)+IF(F51=" ",0,F51)-IF(G51=" ",0,G51)+IF(H51=" ",0,H51)-IF(J51=" ",0,J51)+IF(K51=" ",0,K51))&lt;=0," ",(-IF(E51=" ",0,E51)+IF(F51=" ",0,F51)-IF(G51=" ",0,G51)+IF(H51=" ",0,H51)-IF(J51=" ",0,J51)+IF(K51=" ",0,K51)))</f>
        <v> </v>
      </c>
    </row>
    <row r="52" spans="2:13" ht="12" customHeight="1">
      <c r="B52" s="286" t="s">
        <v>132</v>
      </c>
      <c r="C52" s="286"/>
      <c r="D52" s="287"/>
      <c r="E52" s="24"/>
      <c r="F52" s="25"/>
      <c r="G52" s="24"/>
      <c r="H52" s="25"/>
      <c r="I52" s="24"/>
      <c r="J52" s="33"/>
      <c r="K52" s="25"/>
      <c r="L52" s="24" t="str">
        <f t="shared" si="2"/>
        <v> </v>
      </c>
      <c r="M52" s="25" t="str">
        <f t="shared" si="3"/>
        <v> </v>
      </c>
    </row>
    <row r="53" spans="3:13" ht="12" customHeight="1">
      <c r="C53" s="13" t="s">
        <v>189</v>
      </c>
      <c r="D53" s="15"/>
      <c r="E53" s="24" t="str">
        <f>MRC!J53</f>
        <v> </v>
      </c>
      <c r="F53" s="25" t="str">
        <f>MRC!K53</f>
        <v> </v>
      </c>
      <c r="G53" s="24" t="str">
        <f>'CLD - Effet instr. fin. éliminé'!J55</f>
        <v> </v>
      </c>
      <c r="H53" s="25" t="str">
        <f>'CLD - Effet instr. fin. éliminé'!K55</f>
        <v> </v>
      </c>
      <c r="I53" s="35"/>
      <c r="J53" s="36"/>
      <c r="K53" s="37"/>
      <c r="L53" s="24" t="str">
        <f t="shared" si="2"/>
        <v> </v>
      </c>
      <c r="M53" s="25" t="str">
        <f t="shared" si="3"/>
        <v> </v>
      </c>
    </row>
    <row r="54" spans="3:13" ht="12" customHeight="1">
      <c r="C54" s="14" t="s">
        <v>64</v>
      </c>
      <c r="D54" s="14"/>
      <c r="E54" s="24" t="str">
        <f>MRC!J54</f>
        <v> </v>
      </c>
      <c r="F54" s="25" t="str">
        <f>MRC!K54</f>
        <v> </v>
      </c>
      <c r="G54" s="24" t="str">
        <f>'CLD - Effet instr. fin. éliminé'!J56</f>
        <v> </v>
      </c>
      <c r="H54" s="25" t="str">
        <f>'CLD - Effet instr. fin. éliminé'!K56</f>
        <v> </v>
      </c>
      <c r="I54" s="26"/>
      <c r="J54" s="34"/>
      <c r="K54" s="27"/>
      <c r="L54" s="24" t="str">
        <f t="shared" si="2"/>
        <v> </v>
      </c>
      <c r="M54" s="25" t="str">
        <f t="shared" si="3"/>
        <v> </v>
      </c>
    </row>
    <row r="55" spans="1:13" ht="12" customHeight="1">
      <c r="A55" s="8"/>
      <c r="B55" s="8"/>
      <c r="C55" s="13" t="s">
        <v>232</v>
      </c>
      <c r="D55" s="15"/>
      <c r="E55" s="24" t="str">
        <f>MRC!J55</f>
        <v> </v>
      </c>
      <c r="F55" s="25" t="str">
        <f>MRC!K55</f>
        <v> </v>
      </c>
      <c r="G55" s="24" t="str">
        <f>'CLD - Effet instr. fin. éliminé'!J57</f>
        <v> </v>
      </c>
      <c r="H55" s="25" t="str">
        <f>'CLD - Effet instr. fin. éliminé'!K57</f>
        <v> </v>
      </c>
      <c r="I55" s="24"/>
      <c r="J55" s="33"/>
      <c r="K55" s="25"/>
      <c r="L55" s="24" t="str">
        <f>IF((IF(E55=" ",0,E55)-IF(F55=" ",0,F55)+IF(G55=" ",0,G55)-IF(H55=" ",0,H55)+IF(J55=" ",0,J55)-IF(K55=" ",0,K55))&lt;=0," ",(IF(E55=" ",0,E55)-IF(F55=" ",0,F55)+IF(G55=" ",0,G55)-IF(H55=" ",0,H55)+IF(J55=" ",0,J55)-IF(K55=" ",0,K55)))</f>
        <v> </v>
      </c>
      <c r="M55" s="25" t="str">
        <f>IF((-IF(E55=" ",0,E55)+IF(F55=" ",0,F55)-IF(G55=" ",0,G55)+IF(H55=" ",0,H55)-IF(J55=" ",0,J55)+IF(K55=" ",0,K55))&lt;=0," ",(-IF(E55=" ",0,E55)+IF(F55=" ",0,F55)-IF(G55=" ",0,G55)+IF(H55=" ",0,H55)-IF(J55=" ",0,J55)+IF(K55=" ",0,K55)))</f>
        <v> </v>
      </c>
    </row>
    <row r="56" spans="1:13" ht="12" customHeight="1">
      <c r="A56" s="8"/>
      <c r="B56" s="8"/>
      <c r="C56" s="8" t="s">
        <v>38</v>
      </c>
      <c r="D56" s="15"/>
      <c r="E56" s="24" t="str">
        <f>MRC!J56</f>
        <v> </v>
      </c>
      <c r="F56" s="25" t="str">
        <f>MRC!K56</f>
        <v> </v>
      </c>
      <c r="G56" s="24" t="str">
        <f>'CLD - Effet instr. fin. éliminé'!J58</f>
        <v> </v>
      </c>
      <c r="H56" s="25" t="str">
        <f>'CLD - Effet instr. fin. éliminé'!K58</f>
        <v> </v>
      </c>
      <c r="I56" s="24"/>
      <c r="J56" s="33"/>
      <c r="K56" s="25"/>
      <c r="L56" s="24" t="str">
        <f>IF((IF(E56=" ",0,E56)-IF(F56=" ",0,F56)+IF(G56=" ",0,G56)-IF(H56=" ",0,H56)+IF(J56=" ",0,J56)-IF(K56=" ",0,K56))&lt;=0," ",(IF(E56=" ",0,E56)-IF(F56=" ",0,F56)+IF(G56=" ",0,G56)-IF(H56=" ",0,H56)+IF(J56=" ",0,J56)-IF(K56=" ",0,K56)))</f>
        <v> </v>
      </c>
      <c r="M56" s="25" t="str">
        <f>IF((-IF(E56=" ",0,E56)+IF(F56=" ",0,F56)-IF(G56=" ",0,G56)+IF(H56=" ",0,H56)-IF(J56=" ",0,J56)+IF(K56=" ",0,K56))&lt;=0," ",(-IF(E56=" ",0,E56)+IF(F56=" ",0,F56)-IF(G56=" ",0,G56)+IF(H56=" ",0,H56)-IF(J56=" ",0,J56)+IF(K56=" ",0,K56)))</f>
        <v> </v>
      </c>
    </row>
    <row r="57" spans="2:13" ht="12" customHeight="1">
      <c r="B57" s="286" t="s">
        <v>133</v>
      </c>
      <c r="C57" s="286"/>
      <c r="D57" s="287"/>
      <c r="E57" s="24"/>
      <c r="F57" s="25"/>
      <c r="G57" s="24"/>
      <c r="H57" s="25"/>
      <c r="I57" s="24"/>
      <c r="J57" s="33"/>
      <c r="K57" s="25"/>
      <c r="L57" s="24" t="str">
        <f t="shared" si="2"/>
        <v> </v>
      </c>
      <c r="M57" s="25" t="str">
        <f t="shared" si="3"/>
        <v> </v>
      </c>
    </row>
    <row r="58" spans="3:13" ht="12" customHeight="1">
      <c r="C58" s="13" t="s">
        <v>189</v>
      </c>
      <c r="D58" s="15"/>
      <c r="E58" s="24" t="str">
        <f>MRC!J58</f>
        <v> </v>
      </c>
      <c r="F58" s="25">
        <f>MRC!K58</f>
        <v>281037</v>
      </c>
      <c r="G58" s="24" t="str">
        <f>'CLD - Effet instr. fin. éliminé'!J60</f>
        <v> </v>
      </c>
      <c r="H58" s="25">
        <f>'CLD - Effet instr. fin. éliminé'!K60</f>
        <v>190977</v>
      </c>
      <c r="I58" s="35"/>
      <c r="J58" s="36"/>
      <c r="K58" s="37"/>
      <c r="L58" s="24" t="str">
        <f t="shared" si="2"/>
        <v> </v>
      </c>
      <c r="M58" s="25">
        <f t="shared" si="3"/>
        <v>472014</v>
      </c>
    </row>
    <row r="59" spans="3:13" ht="12" customHeight="1">
      <c r="C59" s="14" t="s">
        <v>64</v>
      </c>
      <c r="D59" s="14"/>
      <c r="E59" s="24" t="str">
        <f>MRC!J59</f>
        <v> </v>
      </c>
      <c r="F59" s="25">
        <f>MRC!K59</f>
        <v>37764</v>
      </c>
      <c r="G59" s="24" t="str">
        <f>'CLD - Effet instr. fin. éliminé'!J61</f>
        <v> </v>
      </c>
      <c r="H59" s="25" t="str">
        <f>'CLD - Effet instr. fin. éliminé'!K61</f>
        <v> </v>
      </c>
      <c r="I59" s="26"/>
      <c r="J59" s="34"/>
      <c r="K59" s="27"/>
      <c r="L59" s="24" t="str">
        <f t="shared" si="2"/>
        <v> </v>
      </c>
      <c r="M59" s="25">
        <f t="shared" si="3"/>
        <v>37764</v>
      </c>
    </row>
    <row r="60" spans="1:13" ht="12" customHeight="1">
      <c r="A60" s="8"/>
      <c r="B60" s="8"/>
      <c r="C60" s="13" t="s">
        <v>232</v>
      </c>
      <c r="D60" s="15"/>
      <c r="E60" s="24" t="str">
        <f>MRC!J60</f>
        <v> </v>
      </c>
      <c r="F60" s="25">
        <f>MRC!K60</f>
        <v>29001</v>
      </c>
      <c r="G60" s="24">
        <f>'CLD - Effet instr. fin. éliminé'!J62</f>
        <v>1</v>
      </c>
      <c r="H60" s="25" t="str">
        <f>'CLD - Effet instr. fin. éliminé'!K62</f>
        <v> </v>
      </c>
      <c r="I60" s="24"/>
      <c r="J60" s="33"/>
      <c r="K60" s="25"/>
      <c r="L60" s="24" t="str">
        <f>IF((IF(E60=" ",0,E60)-IF(F60=" ",0,F60)+IF(G60=" ",0,G60)-IF(H60=" ",0,H60)+IF(J60=" ",0,J60)-IF(K60=" ",0,K60))&lt;=0," ",(IF(E60=" ",0,E60)-IF(F60=" ",0,F60)+IF(G60=" ",0,G60)-IF(H60=" ",0,H60)+IF(J60=" ",0,J60)-IF(K60=" ",0,K60)))</f>
        <v> </v>
      </c>
      <c r="M60" s="25">
        <f>IF((-IF(E60=" ",0,E60)+IF(F60=" ",0,F60)-IF(G60=" ",0,G60)+IF(H60=" ",0,H60)-IF(J60=" ",0,J60)+IF(K60=" ",0,K60))&lt;=0," ",(-IF(E60=" ",0,E60)+IF(F60=" ",0,F60)-IF(G60=" ",0,G60)+IF(H60=" ",0,H60)-IF(J60=" ",0,J60)+IF(K60=" ",0,K60)))</f>
        <v>29000</v>
      </c>
    </row>
    <row r="61" spans="1:13" ht="12" customHeight="1">
      <c r="A61" s="8"/>
      <c r="B61" s="8"/>
      <c r="C61" s="8" t="s">
        <v>38</v>
      </c>
      <c r="D61" s="15"/>
      <c r="E61" s="24">
        <f>MRC!J61</f>
        <v>86234</v>
      </c>
      <c r="F61" s="25" t="str">
        <f>MRC!K61</f>
        <v> </v>
      </c>
      <c r="G61" s="24">
        <f>'CLD - Effet instr. fin. éliminé'!J63</f>
        <v>87095</v>
      </c>
      <c r="H61" s="25" t="str">
        <f>'CLD - Effet instr. fin. éliminé'!K63</f>
        <v> </v>
      </c>
      <c r="I61" s="24"/>
      <c r="J61" s="33"/>
      <c r="K61" s="25"/>
      <c r="L61" s="24">
        <f>IF((IF(E61=" ",0,E61)-IF(F61=" ",0,F61)+IF(G61=" ",0,G61)-IF(H61=" ",0,H61)+IF(J61=" ",0,J61)-IF(K61=" ",0,K61))&lt;=0," ",(IF(E61=" ",0,E61)-IF(F61=" ",0,F61)+IF(G61=" ",0,G61)-IF(H61=" ",0,H61)+IF(J61=" ",0,J61)-IF(K61=" ",0,K61)))</f>
        <v>173329</v>
      </c>
      <c r="M61" s="25" t="str">
        <f>IF((-IF(E61=" ",0,E61)+IF(F61=" ",0,F61)-IF(G61=" ",0,G61)+IF(H61=" ",0,H61)-IF(J61=" ",0,J61)+IF(K61=" ",0,K61))&lt;=0," ",(-IF(E61=" ",0,E61)+IF(F61=" ",0,F61)-IF(G61=" ",0,G61)+IF(H61=" ",0,H61)-IF(J61=" ",0,J61)+IF(K61=" ",0,K61)))</f>
        <v> </v>
      </c>
    </row>
    <row r="62" spans="1:13" ht="12" customHeight="1">
      <c r="A62" s="7" t="s">
        <v>78</v>
      </c>
      <c r="B62" s="415" t="s">
        <v>73</v>
      </c>
      <c r="C62" s="415"/>
      <c r="D62" s="264"/>
      <c r="E62" s="22"/>
      <c r="F62" s="23"/>
      <c r="G62" s="22"/>
      <c r="H62" s="23"/>
      <c r="I62" s="22"/>
      <c r="J62" s="32"/>
      <c r="K62" s="23"/>
      <c r="L62" s="162" t="str">
        <f t="shared" si="2"/>
        <v> </v>
      </c>
      <c r="M62" s="25" t="str">
        <f t="shared" si="3"/>
        <v> </v>
      </c>
    </row>
    <row r="63" spans="3:13" ht="12" customHeight="1">
      <c r="C63" s="13" t="s">
        <v>189</v>
      </c>
      <c r="D63" s="13"/>
      <c r="E63" s="24">
        <f>MRC!J63</f>
        <v>121719</v>
      </c>
      <c r="F63" s="25" t="str">
        <f>MRC!K63</f>
        <v> </v>
      </c>
      <c r="G63" s="24" t="str">
        <f>'CLD - Effet instr. fin. éliminé'!J65</f>
        <v> </v>
      </c>
      <c r="H63" s="25" t="str">
        <f>'CLD - Effet instr. fin. éliminé'!K65</f>
        <v> </v>
      </c>
      <c r="I63" s="35"/>
      <c r="J63" s="36"/>
      <c r="K63" s="37"/>
      <c r="L63" s="24">
        <f t="shared" si="2"/>
        <v>121719</v>
      </c>
      <c r="M63" s="25" t="str">
        <f t="shared" si="3"/>
        <v> </v>
      </c>
    </row>
    <row r="64" spans="3:13" ht="12" customHeight="1">
      <c r="C64" s="13" t="s">
        <v>64</v>
      </c>
      <c r="D64" s="13"/>
      <c r="E64" s="24" t="str">
        <f>MRC!J64</f>
        <v> </v>
      </c>
      <c r="F64" s="25" t="str">
        <f>MRC!K64</f>
        <v> </v>
      </c>
      <c r="G64" s="24" t="str">
        <f>'CLD - Effet instr. fin. éliminé'!J66</f>
        <v> </v>
      </c>
      <c r="H64" s="25" t="str">
        <f>'CLD - Effet instr. fin. éliminé'!K66</f>
        <v> </v>
      </c>
      <c r="I64" s="24"/>
      <c r="J64" s="33"/>
      <c r="K64" s="25"/>
      <c r="L64" s="24" t="str">
        <f t="shared" si="2"/>
        <v> </v>
      </c>
      <c r="M64" s="25" t="str">
        <f t="shared" si="3"/>
        <v> </v>
      </c>
    </row>
    <row r="65" spans="3:13" ht="12" customHeight="1">
      <c r="C65" s="13" t="s">
        <v>261</v>
      </c>
      <c r="D65" s="13"/>
      <c r="E65" s="24">
        <f>MRC!J65</f>
        <v>8125</v>
      </c>
      <c r="F65" s="25" t="str">
        <f>MRC!K65</f>
        <v> </v>
      </c>
      <c r="G65" s="24" t="str">
        <f>'CLD - Effet instr. fin. éliminé'!J67</f>
        <v> </v>
      </c>
      <c r="H65" s="25" t="str">
        <f>'CLD - Effet instr. fin. éliminé'!K67</f>
        <v> </v>
      </c>
      <c r="I65" s="24"/>
      <c r="J65" s="33"/>
      <c r="K65" s="25"/>
      <c r="L65" s="24">
        <f>IF((IF(E65=" ",0,E65)-IF(F65=" ",0,F65)+IF(G65=" ",0,G65)-IF(H65=" ",0,H65)+IF(J65=" ",0,J65)-IF(K65=" ",0,K65))&lt;=0," ",(IF(E65=" ",0,E65)-IF(F65=" ",0,F65)+IF(G65=" ",0,G65)-IF(H65=" ",0,H65)+IF(J65=" ",0,J65)-IF(K65=" ",0,K65)))</f>
        <v>8125</v>
      </c>
      <c r="M65" s="25" t="str">
        <f>IF((-IF(E65=" ",0,E65)+IF(F65=" ",0,F65)-IF(G65=" ",0,G65)+IF(H65=" ",0,H65)-IF(J65=" ",0,J65)+IF(K65=" ",0,K65))&lt;=0," ",(-IF(E65=" ",0,E65)+IF(F65=" ",0,F65)-IF(G65=" ",0,G65)+IF(H65=" ",0,H65)-IF(J65=" ",0,J65)+IF(K65=" ",0,K65)))</f>
        <v> </v>
      </c>
    </row>
    <row r="66" spans="3:13" ht="12" customHeight="1">
      <c r="C66" s="13" t="s">
        <v>262</v>
      </c>
      <c r="D66" s="15"/>
      <c r="E66" s="24" t="str">
        <f>MRC!J66</f>
        <v> </v>
      </c>
      <c r="F66" s="25">
        <f>MRC!K66</f>
        <v>1536</v>
      </c>
      <c r="G66" s="24" t="str">
        <f>'CLD - Effet instr. fin. éliminé'!J68</f>
        <v> </v>
      </c>
      <c r="H66" s="25" t="str">
        <f>'CLD - Effet instr. fin. éliminé'!K68</f>
        <v> </v>
      </c>
      <c r="I66" s="24"/>
      <c r="J66" s="33"/>
      <c r="K66" s="25"/>
      <c r="L66" s="24" t="str">
        <f>IF((IF(E66=" ",0,E66)-IF(F66=" ",0,F66)+IF(G66=" ",0,G66)-IF(H66=" ",0,H66)+IF(J66=" ",0,J66)-IF(K66=" ",0,K66))&lt;=0," ",(IF(E66=" ",0,E66)-IF(F66=" ",0,F66)+IF(G66=" ",0,G66)-IF(H66=" ",0,H66)+IF(J66=" ",0,J66)-IF(K66=" ",0,K66)))</f>
        <v> </v>
      </c>
      <c r="M66" s="25">
        <f>IF((-IF(E66=" ",0,E66)+IF(F66=" ",0,F66)-IF(G66=" ",0,G66)+IF(H66=" ",0,H66)-IF(J66=" ",0,J66)+IF(K66=" ",0,K66))&lt;=0," ",(-IF(E66=" ",0,E66)+IF(F66=" ",0,F66)-IF(G66=" ",0,G66)+IF(H66=" ",0,H66)-IF(J66=" ",0,J66)+IF(K66=" ",0,K66)))</f>
        <v>1536</v>
      </c>
    </row>
    <row r="67" spans="1:13" ht="12" customHeight="1">
      <c r="A67" s="7"/>
      <c r="B67" s="273" t="s">
        <v>95</v>
      </c>
      <c r="C67" s="273"/>
      <c r="D67" s="264"/>
      <c r="E67" s="24"/>
      <c r="F67" s="25"/>
      <c r="G67" s="24"/>
      <c r="H67" s="25"/>
      <c r="I67" s="24"/>
      <c r="J67" s="33"/>
      <c r="K67" s="25"/>
      <c r="L67" s="24" t="str">
        <f t="shared" si="2"/>
        <v> </v>
      </c>
      <c r="M67" s="25" t="str">
        <f t="shared" si="3"/>
        <v> </v>
      </c>
    </row>
    <row r="68" spans="3:13" ht="12" customHeight="1">
      <c r="C68" s="13" t="s">
        <v>189</v>
      </c>
      <c r="D68" s="13"/>
      <c r="E68" s="24">
        <f>MRC!J68</f>
        <v>271706</v>
      </c>
      <c r="F68" s="25" t="str">
        <f>MRC!K68</f>
        <v> </v>
      </c>
      <c r="G68" s="24" t="str">
        <f>'CLD - Effet instr. fin. éliminé'!J70</f>
        <v> </v>
      </c>
      <c r="H68" s="25" t="str">
        <f>'CLD - Effet instr. fin. éliminé'!K70</f>
        <v> </v>
      </c>
      <c r="I68" s="35"/>
      <c r="J68" s="36"/>
      <c r="K68" s="37"/>
      <c r="L68" s="24">
        <f t="shared" si="2"/>
        <v>271706</v>
      </c>
      <c r="M68" s="25" t="str">
        <f t="shared" si="3"/>
        <v> </v>
      </c>
    </row>
    <row r="69" spans="3:13" ht="12" customHeight="1">
      <c r="C69" s="14" t="s">
        <v>64</v>
      </c>
      <c r="D69" s="14"/>
      <c r="E69" s="24" t="str">
        <f>MRC!J69</f>
        <v> </v>
      </c>
      <c r="F69" s="25" t="str">
        <f>MRC!K69</f>
        <v> </v>
      </c>
      <c r="G69" s="24" t="str">
        <f>'CLD - Effet instr. fin. éliminé'!J71</f>
        <v> </v>
      </c>
      <c r="H69" s="25" t="str">
        <f>'CLD - Effet instr. fin. éliminé'!K71</f>
        <v> </v>
      </c>
      <c r="I69" s="26"/>
      <c r="J69" s="34"/>
      <c r="K69" s="27"/>
      <c r="L69" s="24" t="str">
        <f t="shared" si="2"/>
        <v> </v>
      </c>
      <c r="M69" s="25" t="str">
        <f t="shared" si="3"/>
        <v> </v>
      </c>
    </row>
    <row r="70" spans="3:13" ht="23.25" customHeight="1">
      <c r="C70" s="288" t="s">
        <v>81</v>
      </c>
      <c r="D70" s="289"/>
      <c r="E70" s="41" t="str">
        <f>F178</f>
        <v> </v>
      </c>
      <c r="F70" s="42">
        <f>E178</f>
        <v>300707</v>
      </c>
      <c r="G70" s="41" t="str">
        <f>H178</f>
        <v> </v>
      </c>
      <c r="H70" s="42" t="str">
        <f>G178</f>
        <v> </v>
      </c>
      <c r="I70" s="41"/>
      <c r="J70" s="117">
        <f>K178</f>
        <v>0</v>
      </c>
      <c r="K70" s="42">
        <f>J178</f>
        <v>0</v>
      </c>
      <c r="L70" s="41" t="str">
        <f t="shared" si="2"/>
        <v> </v>
      </c>
      <c r="M70" s="42">
        <f t="shared" si="3"/>
        <v>300707</v>
      </c>
    </row>
    <row r="71" spans="3:13" ht="12" customHeight="1">
      <c r="C71" s="13" t="s">
        <v>232</v>
      </c>
      <c r="D71" s="15"/>
      <c r="E71" s="24">
        <f>MRC!J71</f>
        <v>29001</v>
      </c>
      <c r="F71" s="25" t="str">
        <f>MRC!K71</f>
        <v> </v>
      </c>
      <c r="G71" s="24" t="str">
        <f>'CLD - Effet instr. fin. éliminé'!J73</f>
        <v> </v>
      </c>
      <c r="H71" s="25" t="str">
        <f>'CLD - Effet instr. fin. éliminé'!K73</f>
        <v> </v>
      </c>
      <c r="I71" s="24"/>
      <c r="J71" s="33"/>
      <c r="K71" s="25"/>
      <c r="L71" s="24">
        <f>IF((IF(E71=" ",0,E71)-IF(F71=" ",0,F71)+IF(G71=" ",0,G71)-IF(H71=" ",0,H71)+IF(J71=" ",0,J71)-IF(K71=" ",0,K71))&lt;=0," ",(IF(E71=" ",0,E71)-IF(F71=" ",0,F71)+IF(G71=" ",0,G71)-IF(H71=" ",0,H71)+IF(J71=" ",0,J71)-IF(K71=" ",0,K71)))</f>
        <v>29001</v>
      </c>
      <c r="M71" s="25" t="str">
        <f>IF((-IF(E71=" ",0,E71)+IF(F71=" ",0,F71)-IF(G71=" ",0,G71)+IF(H71=" ",0,H71)-IF(J71=" ",0,J71)+IF(K71=" ",0,K71))&lt;=0," ",(-IF(E71=" ",0,E71)+IF(F71=" ",0,F71)-IF(G71=" ",0,G71)+IF(H71=" ",0,H71)-IF(J71=" ",0,J71)+IF(K71=" ",0,K71)))</f>
        <v> </v>
      </c>
    </row>
    <row r="72" spans="3:13" ht="12" customHeight="1">
      <c r="C72" s="8" t="s">
        <v>38</v>
      </c>
      <c r="D72" s="15"/>
      <c r="E72" s="24" t="str">
        <f>MRC!J72</f>
        <v> </v>
      </c>
      <c r="F72" s="25" t="str">
        <f>MRC!K72</f>
        <v> </v>
      </c>
      <c r="G72" s="24" t="str">
        <f>'CLD - Effet instr. fin. éliminé'!J74</f>
        <v> </v>
      </c>
      <c r="H72" s="25" t="str">
        <f>'CLD - Effet instr. fin. éliminé'!K74</f>
        <v> </v>
      </c>
      <c r="I72" s="24"/>
      <c r="J72" s="33"/>
      <c r="K72" s="25"/>
      <c r="L72" s="24" t="str">
        <f>IF((IF(E72=" ",0,E72)-IF(F72=" ",0,F72)+IF(G72=" ",0,G72)-IF(H72=" ",0,H72)+IF(J72=" ",0,J72)-IF(K72=" ",0,K72))&lt;=0," ",(IF(E72=" ",0,E72)-IF(F72=" ",0,F72)+IF(G72=" ",0,G72)-IF(H72=" ",0,H72)+IF(J72=" ",0,J72)-IF(K72=" ",0,K72)))</f>
        <v> </v>
      </c>
      <c r="M72" s="25" t="str">
        <f>IF((-IF(E72=" ",0,E72)+IF(F72=" ",0,F72)-IF(G72=" ",0,G72)+IF(H72=" ",0,H72)-IF(J72=" ",0,J72)+IF(K72=" ",0,K72))&lt;=0," ",(-IF(E72=" ",0,E72)+IF(F72=" ",0,F72)-IF(G72=" ",0,G72)+IF(H72=" ",0,H72)-IF(J72=" ",0,J72)+IF(K72=" ",0,K72)))</f>
        <v> </v>
      </c>
    </row>
    <row r="73" spans="1:13" ht="12" customHeight="1">
      <c r="A73" s="7" t="s">
        <v>78</v>
      </c>
      <c r="B73" s="415" t="s">
        <v>82</v>
      </c>
      <c r="C73" s="415"/>
      <c r="D73" s="264"/>
      <c r="E73" s="22"/>
      <c r="F73" s="23"/>
      <c r="G73" s="22"/>
      <c r="H73" s="23"/>
      <c r="I73" s="22"/>
      <c r="J73" s="32"/>
      <c r="K73" s="23"/>
      <c r="L73" s="162" t="str">
        <f t="shared" si="2"/>
        <v> </v>
      </c>
      <c r="M73" s="25" t="str">
        <f t="shared" si="3"/>
        <v> </v>
      </c>
    </row>
    <row r="74" spans="3:13" ht="12" customHeight="1">
      <c r="C74" s="13" t="s">
        <v>189</v>
      </c>
      <c r="D74" s="15"/>
      <c r="E74" s="24" t="str">
        <f>MRC!J74</f>
        <v> </v>
      </c>
      <c r="F74" s="25">
        <f>MRC!K74</f>
        <v>8575106</v>
      </c>
      <c r="G74" s="24">
        <f>'CLD - Effet instr. fin. éliminé'!J76</f>
        <v>153380</v>
      </c>
      <c r="H74" s="25" t="str">
        <f>'CLD - Effet instr. fin. éliminé'!K76</f>
        <v> </v>
      </c>
      <c r="I74" s="35"/>
      <c r="J74" s="36"/>
      <c r="K74" s="37"/>
      <c r="L74" s="24" t="str">
        <f t="shared" si="2"/>
        <v> </v>
      </c>
      <c r="M74" s="25">
        <f t="shared" si="3"/>
        <v>8421726</v>
      </c>
    </row>
    <row r="75" spans="3:14" ht="12" customHeight="1">
      <c r="C75" s="14" t="s">
        <v>64</v>
      </c>
      <c r="D75" s="14"/>
      <c r="E75" s="24">
        <f>MRC!J75</f>
        <v>123925</v>
      </c>
      <c r="F75" s="25" t="str">
        <f>MRC!K75</f>
        <v> </v>
      </c>
      <c r="G75" s="24" t="str">
        <f>'CLD - Effet instr. fin. éliminé'!J77</f>
        <v> </v>
      </c>
      <c r="H75" s="25" t="str">
        <f>'CLD - Effet instr. fin. éliminé'!K77</f>
        <v> </v>
      </c>
      <c r="I75" s="26"/>
      <c r="J75" s="34"/>
      <c r="K75" s="27"/>
      <c r="L75" s="24">
        <f t="shared" si="2"/>
        <v>123925</v>
      </c>
      <c r="M75" s="25" t="str">
        <f t="shared" si="3"/>
        <v> </v>
      </c>
      <c r="N75" s="171"/>
    </row>
    <row r="76" spans="3:14" ht="12" customHeight="1">
      <c r="C76" s="13" t="s">
        <v>232</v>
      </c>
      <c r="D76" s="15"/>
      <c r="E76" s="24" t="str">
        <f>MRC!J76</f>
        <v> </v>
      </c>
      <c r="F76" s="25" t="str">
        <f>MRC!K76</f>
        <v> </v>
      </c>
      <c r="G76" s="24" t="str">
        <f>'CLD - Effet instr. fin. éliminé'!J78</f>
        <v> </v>
      </c>
      <c r="H76" s="25">
        <f>'CLD - Effet instr. fin. éliminé'!K78</f>
        <v>1</v>
      </c>
      <c r="I76" s="26"/>
      <c r="J76" s="34"/>
      <c r="K76" s="27"/>
      <c r="L76" s="24" t="str">
        <f>IF((IF(E76=" ",0,E76)-IF(F76=" ",0,F76)+IF(G76=" ",0,G76)-IF(H76=" ",0,H76)+IF(J76=" ",0,J76)-IF(K76=" ",0,K76))&lt;=0," ",(IF(E76=" ",0,E76)-IF(F76=" ",0,F76)+IF(G76=" ",0,G76)-IF(H76=" ",0,H76)+IF(J76=" ",0,J76)-IF(K76=" ",0,K76)))</f>
        <v> </v>
      </c>
      <c r="M76" s="25">
        <f>IF((-IF(E76=" ",0,E76)+IF(F76=" ",0,F76)-IF(G76=" ",0,G76)+IF(H76=" ",0,H76)-IF(J76=" ",0,J76)+IF(K76=" ",0,K76))&lt;=0," ",(-IF(E76=" ",0,E76)+IF(F76=" ",0,F76)-IF(G76=" ",0,G76)+IF(H76=" ",0,H76)-IF(J76=" ",0,J76)+IF(K76=" ",0,K76)))</f>
        <v>1</v>
      </c>
      <c r="N76" s="171"/>
    </row>
    <row r="77" spans="3:14" ht="12" customHeight="1">
      <c r="C77" s="8" t="s">
        <v>38</v>
      </c>
      <c r="D77" s="15"/>
      <c r="E77" s="24" t="str">
        <f>MRC!J77</f>
        <v> </v>
      </c>
      <c r="F77" s="25" t="str">
        <f>MRC!K77</f>
        <v> </v>
      </c>
      <c r="G77" s="24" t="str">
        <f>'CLD - Effet instr. fin. éliminé'!J79</f>
        <v> </v>
      </c>
      <c r="H77" s="25">
        <f>'CLD - Effet instr. fin. éliminé'!K79</f>
        <v>106372</v>
      </c>
      <c r="I77" s="26"/>
      <c r="J77" s="34"/>
      <c r="K77" s="27"/>
      <c r="L77" s="24" t="str">
        <f>IF((IF(E77=" ",0,E77)-IF(F77=" ",0,F77)+IF(G77=" ",0,G77)-IF(H77=" ",0,H77)+IF(J77=" ",0,J77)-IF(K77=" ",0,K77))&lt;=0," ",(IF(E77=" ",0,E77)-IF(F77=" ",0,F77)+IF(G77=" ",0,G77)-IF(H77=" ",0,H77)+IF(J77=" ",0,J77)-IF(K77=" ",0,K77)))</f>
        <v> </v>
      </c>
      <c r="M77" s="25">
        <f>IF((-IF(E77=" ",0,E77)+IF(F77=" ",0,F77)-IF(G77=" ",0,G77)+IF(H77=" ",0,H77)-IF(J77=" ",0,J77)+IF(K77=" ",0,K77))&lt;=0," ",(-IF(E77=" ",0,E77)+IF(F77=" ",0,F77)-IF(G77=" ",0,G77)+IF(H77=" ",0,H77)-IF(J77=" ",0,J77)+IF(K77=" ",0,K77)))</f>
        <v>106372</v>
      </c>
      <c r="N77" s="171"/>
    </row>
    <row r="78" spans="1:14" ht="12" customHeight="1">
      <c r="A78" s="8"/>
      <c r="B78" s="8"/>
      <c r="C78" s="13" t="s">
        <v>169</v>
      </c>
      <c r="D78" s="15"/>
      <c r="E78" s="24" t="str">
        <f>MRC!J78</f>
        <v> </v>
      </c>
      <c r="F78" s="25">
        <f>MRC!K78</f>
        <v>428094</v>
      </c>
      <c r="G78" s="24" t="str">
        <f>'CLD - Effet instr. fin. éliminé'!J80</f>
        <v> </v>
      </c>
      <c r="H78" s="25" t="str">
        <f>'CLD - Effet instr. fin. éliminé'!K80</f>
        <v> </v>
      </c>
      <c r="I78" s="24"/>
      <c r="J78" s="33"/>
      <c r="K78" s="25"/>
      <c r="L78" s="24" t="str">
        <f>IF((IF(E78=" ",0,E78)-IF(F78=" ",0,F78)+IF(G78=" ",0,G78)-IF(H78=" ",0,H78)+IF(J78=" ",0,J78)-IF(K78=" ",0,K78))&lt;=0," ",(IF(E78=" ",0,E78)-IF(F78=" ",0,F78)+IF(G78=" ",0,G78)-IF(H78=" ",0,H78)+IF(J78=" ",0,J78)-IF(K78=" ",0,K78)))</f>
        <v> </v>
      </c>
      <c r="M78" s="25">
        <f>IF((-IF(E78=" ",0,E78)+IF(F78=" ",0,F78)-IF(G78=" ",0,G78)+IF(H78=" ",0,H78)-IF(J78=" ",0,J78)+IF(K78=" ",0,K78))&lt;=0," ",(-IF(E78=" ",0,E78)+IF(F78=" ",0,F78)-IF(G78=" ",0,G78)+IF(H78=" ",0,H78)-IF(J78=" ",0,J78)+IF(K78=" ",0,K78)))</f>
        <v>428094</v>
      </c>
      <c r="N78" s="171"/>
    </row>
    <row r="79" spans="1:13" ht="24" customHeight="1">
      <c r="A79" s="346" t="s">
        <v>179</v>
      </c>
      <c r="B79" s="346"/>
      <c r="C79" s="346"/>
      <c r="D79" s="347"/>
      <c r="E79" s="178">
        <f>SUM(E42:E78)</f>
        <v>2066221</v>
      </c>
      <c r="F79" s="179">
        <f>SUM(F42:F78)</f>
        <v>12695914</v>
      </c>
      <c r="G79" s="178">
        <f>SUM(G42:G78)</f>
        <v>669091</v>
      </c>
      <c r="H79" s="179">
        <f>SUM(H42:H78)</f>
        <v>1449620</v>
      </c>
      <c r="I79" s="178"/>
      <c r="J79" s="181">
        <f>SUM(J49:J78)</f>
        <v>0</v>
      </c>
      <c r="K79" s="179">
        <f>SUM(K49:K78)</f>
        <v>0</v>
      </c>
      <c r="L79" s="178">
        <f>SUM(L42:L78)</f>
        <v>1937604</v>
      </c>
      <c r="M79" s="179">
        <f>SUM(M42:M78)</f>
        <v>13347826</v>
      </c>
    </row>
    <row r="80" spans="1:14" ht="25.5" customHeight="1">
      <c r="A80" s="344" t="s">
        <v>180</v>
      </c>
      <c r="B80" s="344"/>
      <c r="C80" s="344"/>
      <c r="D80" s="345"/>
      <c r="E80" s="28">
        <f>E31+E79</f>
        <v>27542089</v>
      </c>
      <c r="F80" s="29">
        <f>F31+F79</f>
        <v>27542089</v>
      </c>
      <c r="G80" s="28">
        <f>G31+G79</f>
        <v>2254889</v>
      </c>
      <c r="H80" s="29">
        <f>H31+H79</f>
        <v>2254889</v>
      </c>
      <c r="I80" s="129"/>
      <c r="J80" s="38">
        <f>J31+J79</f>
        <v>0</v>
      </c>
      <c r="K80" s="29">
        <f>K31+K79</f>
        <v>0</v>
      </c>
      <c r="L80" s="28">
        <f>L31+L79</f>
        <v>28999270</v>
      </c>
      <c r="M80" s="29">
        <f>M31+M79</f>
        <v>28999270</v>
      </c>
      <c r="N80" s="171"/>
    </row>
    <row r="81" spans="1:13" s="3" customFormat="1" ht="12.75">
      <c r="A81" s="8"/>
      <c r="B81" s="8"/>
      <c r="C81" s="8"/>
      <c r="D81" s="8"/>
      <c r="E81" s="52"/>
      <c r="F81" s="52"/>
      <c r="G81" s="10"/>
      <c r="H81" s="10"/>
      <c r="I81" s="10"/>
      <c r="J81" s="10"/>
      <c r="K81" s="10"/>
      <c r="L81" s="52"/>
      <c r="M81" s="52"/>
    </row>
    <row r="82" spans="1:13" ht="17.25" customHeight="1">
      <c r="A82" s="341" t="s">
        <v>195</v>
      </c>
      <c r="B82" s="342"/>
      <c r="C82" s="342"/>
      <c r="D82" s="342"/>
      <c r="E82" s="342"/>
      <c r="F82" s="342"/>
      <c r="G82" s="342"/>
      <c r="H82" s="342"/>
      <c r="I82" s="342"/>
      <c r="J82" s="342"/>
      <c r="K82" s="342"/>
      <c r="L82" s="342"/>
      <c r="M82" s="343"/>
    </row>
    <row r="83" spans="1:13" s="64" customFormat="1" ht="13.5" customHeight="1">
      <c r="A83" s="279" t="s">
        <v>173</v>
      </c>
      <c r="B83" s="277"/>
      <c r="C83" s="277"/>
      <c r="D83" s="278"/>
      <c r="E83" s="442" t="s">
        <v>120</v>
      </c>
      <c r="F83" s="443"/>
      <c r="G83" s="443"/>
      <c r="H83" s="443"/>
      <c r="I83" s="280" t="s">
        <v>109</v>
      </c>
      <c r="J83" s="281"/>
      <c r="K83" s="282"/>
      <c r="L83" s="280" t="s">
        <v>121</v>
      </c>
      <c r="M83" s="282"/>
    </row>
    <row r="84" spans="1:13" s="64" customFormat="1" ht="12" customHeight="1">
      <c r="A84" s="274"/>
      <c r="B84" s="275"/>
      <c r="C84" s="275"/>
      <c r="D84" s="276"/>
      <c r="E84" s="283" t="s">
        <v>263</v>
      </c>
      <c r="F84" s="285"/>
      <c r="G84" s="283" t="s">
        <v>264</v>
      </c>
      <c r="H84" s="285"/>
      <c r="I84" s="283"/>
      <c r="J84" s="284"/>
      <c r="K84" s="285"/>
      <c r="L84" s="283"/>
      <c r="M84" s="285"/>
    </row>
    <row r="85" spans="5:13" ht="12.75">
      <c r="E85" s="20" t="s">
        <v>26</v>
      </c>
      <c r="F85" s="21" t="s">
        <v>27</v>
      </c>
      <c r="G85" s="20" t="s">
        <v>26</v>
      </c>
      <c r="H85" s="21" t="s">
        <v>27</v>
      </c>
      <c r="I85" s="30" t="s">
        <v>5</v>
      </c>
      <c r="J85" s="31" t="s">
        <v>26</v>
      </c>
      <c r="K85" s="21" t="s">
        <v>27</v>
      </c>
      <c r="L85" s="20" t="s">
        <v>26</v>
      </c>
      <c r="M85" s="21" t="s">
        <v>27</v>
      </c>
    </row>
    <row r="86" spans="1:13" ht="15">
      <c r="A86" s="60" t="s">
        <v>83</v>
      </c>
      <c r="B86" s="60"/>
      <c r="E86" s="22"/>
      <c r="F86" s="23"/>
      <c r="G86" s="22"/>
      <c r="H86" s="23"/>
      <c r="I86" s="22"/>
      <c r="J86" s="32"/>
      <c r="K86" s="23"/>
      <c r="L86" s="22"/>
      <c r="M86" s="23"/>
    </row>
    <row r="87" spans="1:13" ht="12.75">
      <c r="A87" s="62" t="s">
        <v>16</v>
      </c>
      <c r="B87" s="62"/>
      <c r="C87" s="5"/>
      <c r="D87" s="40"/>
      <c r="E87" s="22"/>
      <c r="F87" s="23"/>
      <c r="G87" s="22"/>
      <c r="H87" s="23"/>
      <c r="I87" s="22"/>
      <c r="J87" s="32"/>
      <c r="K87" s="23"/>
      <c r="L87" s="22"/>
      <c r="M87" s="23"/>
    </row>
    <row r="88" spans="1:13" ht="12.75">
      <c r="A88" s="18"/>
      <c r="B88" s="294" t="s">
        <v>84</v>
      </c>
      <c r="C88" s="294"/>
      <c r="D88" s="295"/>
      <c r="E88" s="22"/>
      <c r="F88" s="23"/>
      <c r="G88" s="22"/>
      <c r="H88" s="23"/>
      <c r="I88" s="22"/>
      <c r="J88" s="32"/>
      <c r="K88" s="23"/>
      <c r="L88" s="22"/>
      <c r="M88" s="23"/>
    </row>
    <row r="89" spans="3:13" ht="12.75">
      <c r="C89" s="16" t="s">
        <v>17</v>
      </c>
      <c r="D89" s="13"/>
      <c r="E89" s="24" t="str">
        <f>MRC!J89</f>
        <v> </v>
      </c>
      <c r="F89" s="25" t="str">
        <f>MRC!K89</f>
        <v> </v>
      </c>
      <c r="G89" s="24" t="str">
        <f>'CLD - Effet instr. fin. éliminé'!J91</f>
        <v> </v>
      </c>
      <c r="H89" s="25" t="str">
        <f>'CLD - Effet instr. fin. éliminé'!K91</f>
        <v> </v>
      </c>
      <c r="I89" s="24"/>
      <c r="J89" s="33"/>
      <c r="K89" s="25"/>
      <c r="L89" s="24" t="str">
        <f>IF((IF(E89=" ",0,E89)-IF(F89=" ",0,F89)+IF(G89=" ",0,G89)-IF(H89=" ",0,H89)+IF(J89=" ",0,J89)-IF(K89=" ",0,K89))&lt;=0," ",(IF(E89=" ",0,E89)-IF(F89=" ",0,F89)+IF(G89=" ",0,G89)-IF(H89=" ",0,H89)+IF(J89=" ",0,J89)-IF(K89=" ",0,K89)))</f>
        <v> </v>
      </c>
      <c r="M89" s="25" t="str">
        <f>IF((-IF(E89=" ",0,E89)+IF(F89=" ",0,F89)-IF(G89=" ",0,G89)+IF(H89=" ",0,H89)-IF(J89=" ",0,J89)+IF(K89=" ",0,K89))&lt;=0," ",(-IF(E89=" ",0,E89)+IF(F89=" ",0,F89)-IF(G89=" ",0,G89)+IF(H89=" ",0,H89)-IF(J89=" ",0,J89)+IF(K89=" ",0,K89)))</f>
        <v> </v>
      </c>
    </row>
    <row r="90" spans="3:13" ht="12.75">
      <c r="C90" s="16" t="s">
        <v>18</v>
      </c>
      <c r="D90" s="13"/>
      <c r="E90" s="24" t="str">
        <f>MRC!J90</f>
        <v> </v>
      </c>
      <c r="F90" s="25" t="str">
        <f>MRC!K90</f>
        <v> </v>
      </c>
      <c r="G90" s="24" t="str">
        <f>'CLD - Effet instr. fin. éliminé'!J92</f>
        <v> </v>
      </c>
      <c r="H90" s="25" t="str">
        <f>'CLD - Effet instr. fin. éliminé'!K92</f>
        <v> </v>
      </c>
      <c r="I90" s="24"/>
      <c r="J90" s="33"/>
      <c r="K90" s="25"/>
      <c r="L90" s="24" t="str">
        <f aca="true" t="shared" si="4" ref="L90:L115">IF((IF(E90=" ",0,E90)-IF(F90=" ",0,F90)+IF(G90=" ",0,G90)-IF(H90=" ",0,H90)+IF(J90=" ",0,J90)-IF(K90=" ",0,K90))&lt;=0," ",(IF(E90=" ",0,E90)-IF(F90=" ",0,F90)+IF(G90=" ",0,G90)-IF(H90=" ",0,H90)+IF(J90=" ",0,J90)-IF(K90=" ",0,K90)))</f>
        <v> </v>
      </c>
      <c r="M90" s="25" t="str">
        <f aca="true" t="shared" si="5" ref="M90:M115">IF((-IF(E90=" ",0,E90)+IF(F90=" ",0,F90)-IF(G90=" ",0,G90)+IF(H90=" ",0,H90)-IF(J90=" ",0,J90)+IF(K90=" ",0,K90))&lt;=0," ",(-IF(E90=" ",0,E90)+IF(F90=" ",0,F90)-IF(G90=" ",0,G90)+IF(H90=" ",0,H90)-IF(J90=" ",0,J90)+IF(K90=" ",0,K90)))</f>
        <v> </v>
      </c>
    </row>
    <row r="91" spans="3:13" ht="12.75">
      <c r="C91" s="16" t="s">
        <v>33</v>
      </c>
      <c r="D91" s="13"/>
      <c r="E91" s="24" t="str">
        <f>MRC!J91</f>
        <v> </v>
      </c>
      <c r="F91" s="25">
        <f>MRC!K91</f>
        <v>4217280</v>
      </c>
      <c r="G91" s="24" t="str">
        <f>'CLD - Effet instr. fin. éliminé'!J93</f>
        <v> </v>
      </c>
      <c r="H91" s="25" t="str">
        <f>'CLD - Effet instr. fin. éliminé'!K93</f>
        <v> </v>
      </c>
      <c r="I91" s="24"/>
      <c r="J91" s="33"/>
      <c r="K91" s="25"/>
      <c r="L91" s="24" t="str">
        <f t="shared" si="4"/>
        <v> </v>
      </c>
      <c r="M91" s="25">
        <f t="shared" si="5"/>
        <v>4217280</v>
      </c>
    </row>
    <row r="92" spans="3:13" ht="12.75">
      <c r="C92" s="17" t="s">
        <v>23</v>
      </c>
      <c r="D92" s="14"/>
      <c r="E92" s="24" t="str">
        <f>MRC!J92</f>
        <v> </v>
      </c>
      <c r="F92" s="25">
        <f>MRC!K92</f>
        <v>1123150</v>
      </c>
      <c r="G92" s="24" t="str">
        <f>'CLD - Effet instr. fin. éliminé'!J94</f>
        <v> </v>
      </c>
      <c r="H92" s="25">
        <f>'CLD - Effet instr. fin. éliminé'!K94</f>
        <v>37361</v>
      </c>
      <c r="I92" s="26"/>
      <c r="J92" s="34"/>
      <c r="K92" s="27"/>
      <c r="L92" s="24" t="str">
        <f t="shared" si="4"/>
        <v> </v>
      </c>
      <c r="M92" s="25">
        <f t="shared" si="5"/>
        <v>1160511</v>
      </c>
    </row>
    <row r="93" spans="3:13" ht="12.75">
      <c r="C93" s="17" t="s">
        <v>42</v>
      </c>
      <c r="D93" s="14"/>
      <c r="E93" s="24" t="str">
        <f>MRC!J93</f>
        <v> </v>
      </c>
      <c r="F93" s="25">
        <f>MRC!K93</f>
        <v>1326245</v>
      </c>
      <c r="G93" s="24" t="str">
        <f>'CLD - Effet instr. fin. éliminé'!J95</f>
        <v> </v>
      </c>
      <c r="H93" s="25">
        <f>'CLD - Effet instr. fin. éliminé'!K95</f>
        <v>976599</v>
      </c>
      <c r="I93" s="26">
        <v>1</v>
      </c>
      <c r="J93" s="34">
        <f>J187</f>
        <v>722525</v>
      </c>
      <c r="K93" s="27"/>
      <c r="L93" s="24" t="str">
        <f t="shared" si="4"/>
        <v> </v>
      </c>
      <c r="M93" s="25">
        <f t="shared" si="5"/>
        <v>1580319</v>
      </c>
    </row>
    <row r="94" spans="3:13" ht="12.75">
      <c r="C94" s="16" t="s">
        <v>43</v>
      </c>
      <c r="D94" s="13"/>
      <c r="E94" s="24" t="str">
        <f>MRC!J94</f>
        <v> </v>
      </c>
      <c r="F94" s="25" t="str">
        <f>MRC!K94</f>
        <v> </v>
      </c>
      <c r="G94" s="24" t="str">
        <f>'CLD - Effet instr. fin. éliminé'!J96</f>
        <v> </v>
      </c>
      <c r="H94" s="25" t="str">
        <f>'CLD - Effet instr. fin. éliminé'!K96</f>
        <v> </v>
      </c>
      <c r="I94" s="24"/>
      <c r="J94" s="33"/>
      <c r="K94" s="25"/>
      <c r="L94" s="24" t="str">
        <f t="shared" si="4"/>
        <v> </v>
      </c>
      <c r="M94" s="25" t="str">
        <f t="shared" si="5"/>
        <v> </v>
      </c>
    </row>
    <row r="95" spans="3:13" ht="12.75">
      <c r="C95" s="16" t="s">
        <v>44</v>
      </c>
      <c r="D95" s="13"/>
      <c r="E95" s="24" t="str">
        <f>MRC!J95</f>
        <v> </v>
      </c>
      <c r="F95" s="25" t="str">
        <f>MRC!K95</f>
        <v> </v>
      </c>
      <c r="G95" s="24" t="str">
        <f>'CLD - Effet instr. fin. éliminé'!J97</f>
        <v> </v>
      </c>
      <c r="H95" s="25" t="str">
        <f>'CLD - Effet instr. fin. éliminé'!K97</f>
        <v> </v>
      </c>
      <c r="I95" s="24"/>
      <c r="J95" s="33"/>
      <c r="K95" s="25"/>
      <c r="L95" s="24" t="str">
        <f t="shared" si="4"/>
        <v> </v>
      </c>
      <c r="M95" s="25" t="str">
        <f t="shared" si="5"/>
        <v> </v>
      </c>
    </row>
    <row r="96" spans="3:13" ht="12.75">
      <c r="C96" s="16" t="s">
        <v>50</v>
      </c>
      <c r="D96" s="13"/>
      <c r="E96" s="24" t="str">
        <f>MRC!J96</f>
        <v> </v>
      </c>
      <c r="F96" s="25">
        <f>MRC!K96</f>
        <v>110839</v>
      </c>
      <c r="G96" s="24" t="str">
        <f>'CLD - Effet instr. fin. éliminé'!J98</f>
        <v> </v>
      </c>
      <c r="H96" s="25">
        <f>'CLD - Effet instr. fin. éliminé'!K98</f>
        <v>62644</v>
      </c>
      <c r="I96" s="24"/>
      <c r="J96" s="33"/>
      <c r="K96" s="25"/>
      <c r="L96" s="24" t="str">
        <f t="shared" si="4"/>
        <v> </v>
      </c>
      <c r="M96" s="25">
        <f t="shared" si="5"/>
        <v>173483</v>
      </c>
    </row>
    <row r="97" spans="3:13" ht="12.75">
      <c r="C97" s="16" t="s">
        <v>28</v>
      </c>
      <c r="D97" s="15"/>
      <c r="E97" s="24" t="str">
        <f>MRC!J97</f>
        <v> </v>
      </c>
      <c r="F97" s="25" t="str">
        <f>MRC!K97</f>
        <v> </v>
      </c>
      <c r="G97" s="24" t="str">
        <f>'CLD - Effet instr. fin. éliminé'!J99</f>
        <v> </v>
      </c>
      <c r="H97" s="25">
        <f>'CLD - Effet instr. fin. éliminé'!K99</f>
        <v>22148</v>
      </c>
      <c r="I97" s="26"/>
      <c r="J97" s="34"/>
      <c r="K97" s="27"/>
      <c r="L97" s="24" t="str">
        <f t="shared" si="4"/>
        <v> </v>
      </c>
      <c r="M97" s="25">
        <f t="shared" si="5"/>
        <v>22148</v>
      </c>
    </row>
    <row r="98" spans="2:13" ht="12.75">
      <c r="B98" s="294" t="s">
        <v>85</v>
      </c>
      <c r="C98" s="294"/>
      <c r="D98" s="295"/>
      <c r="E98" s="26"/>
      <c r="F98" s="27"/>
      <c r="G98" s="26"/>
      <c r="H98" s="27"/>
      <c r="I98" s="26"/>
      <c r="J98" s="34"/>
      <c r="K98" s="27"/>
      <c r="L98" s="24" t="str">
        <f t="shared" si="4"/>
        <v> </v>
      </c>
      <c r="M98" s="25" t="str">
        <f t="shared" si="5"/>
        <v> </v>
      </c>
    </row>
    <row r="99" spans="3:13" ht="12.75">
      <c r="C99" s="16" t="s">
        <v>17</v>
      </c>
      <c r="D99" s="13"/>
      <c r="E99" s="24" t="str">
        <f>MRC!J99</f>
        <v> </v>
      </c>
      <c r="F99" s="25" t="str">
        <f>MRC!K99</f>
        <v> </v>
      </c>
      <c r="G99" s="24" t="str">
        <f>'CLD - Effet instr. fin. éliminé'!J101</f>
        <v> </v>
      </c>
      <c r="H99" s="25" t="str">
        <f>'CLD - Effet instr. fin. éliminé'!K101</f>
        <v> </v>
      </c>
      <c r="I99" s="24"/>
      <c r="J99" s="33"/>
      <c r="K99" s="25"/>
      <c r="L99" s="24" t="str">
        <f t="shared" si="4"/>
        <v> </v>
      </c>
      <c r="M99" s="25" t="str">
        <f t="shared" si="5"/>
        <v> </v>
      </c>
    </row>
    <row r="100" spans="3:13" ht="12.75">
      <c r="C100" s="16" t="s">
        <v>33</v>
      </c>
      <c r="D100" s="13"/>
      <c r="E100" s="24" t="str">
        <f>MRC!J100</f>
        <v> </v>
      </c>
      <c r="F100" s="25" t="str">
        <f>MRC!K100</f>
        <v> </v>
      </c>
      <c r="G100" s="24" t="str">
        <f>'CLD - Effet instr. fin. éliminé'!J102</f>
        <v> </v>
      </c>
      <c r="H100" s="25" t="str">
        <f>'CLD - Effet instr. fin. éliminé'!K102</f>
        <v> </v>
      </c>
      <c r="I100" s="24"/>
      <c r="J100" s="33"/>
      <c r="K100" s="25"/>
      <c r="L100" s="24" t="str">
        <f t="shared" si="4"/>
        <v> </v>
      </c>
      <c r="M100" s="25" t="str">
        <f t="shared" si="5"/>
        <v> </v>
      </c>
    </row>
    <row r="101" spans="3:13" ht="12.75">
      <c r="C101" s="16" t="s">
        <v>23</v>
      </c>
      <c r="D101" s="13"/>
      <c r="E101" s="24" t="str">
        <f>MRC!J101</f>
        <v> </v>
      </c>
      <c r="F101" s="25" t="str">
        <f>MRC!K101</f>
        <v> </v>
      </c>
      <c r="G101" s="24" t="str">
        <f>'CLD - Effet instr. fin. éliminé'!J103</f>
        <v> </v>
      </c>
      <c r="H101" s="25" t="str">
        <f>'CLD - Effet instr. fin. éliminé'!K103</f>
        <v> </v>
      </c>
      <c r="I101" s="24"/>
      <c r="J101" s="33"/>
      <c r="K101" s="25"/>
      <c r="L101" s="24" t="str">
        <f t="shared" si="4"/>
        <v> </v>
      </c>
      <c r="M101" s="25" t="str">
        <f t="shared" si="5"/>
        <v> </v>
      </c>
    </row>
    <row r="102" spans="3:13" ht="12.75">
      <c r="C102" s="16" t="s">
        <v>28</v>
      </c>
      <c r="D102" s="13"/>
      <c r="E102" s="24" t="str">
        <f>MRC!J102</f>
        <v> </v>
      </c>
      <c r="F102" s="25" t="str">
        <f>MRC!K102</f>
        <v> </v>
      </c>
      <c r="G102" s="24" t="str">
        <f>'CLD - Effet instr. fin. éliminé'!J104</f>
        <v> </v>
      </c>
      <c r="H102" s="25" t="str">
        <f>'CLD - Effet instr. fin. éliminé'!K104</f>
        <v> </v>
      </c>
      <c r="I102" s="24"/>
      <c r="J102" s="33"/>
      <c r="K102" s="25"/>
      <c r="L102" s="24" t="str">
        <f t="shared" si="4"/>
        <v> </v>
      </c>
      <c r="M102" s="25" t="str">
        <f t="shared" si="5"/>
        <v> </v>
      </c>
    </row>
    <row r="103" spans="4:13" ht="12.75">
      <c r="D103" s="16" t="s">
        <v>114</v>
      </c>
      <c r="E103" s="24" t="str">
        <f>MRC!J103</f>
        <v> </v>
      </c>
      <c r="F103" s="25" t="str">
        <f>MRC!K103</f>
        <v> </v>
      </c>
      <c r="G103" s="24" t="str">
        <f>'CLD - Effet instr. fin. éliminé'!J105</f>
        <v> </v>
      </c>
      <c r="H103" s="25" t="str">
        <f>'CLD - Effet instr. fin. éliminé'!K105</f>
        <v> </v>
      </c>
      <c r="I103" s="24"/>
      <c r="J103" s="33"/>
      <c r="K103" s="25"/>
      <c r="L103" s="24" t="str">
        <f t="shared" si="4"/>
        <v> </v>
      </c>
      <c r="M103" s="25" t="str">
        <f t="shared" si="5"/>
        <v> </v>
      </c>
    </row>
    <row r="104" spans="4:13" ht="12.75">
      <c r="D104" s="16" t="s">
        <v>115</v>
      </c>
      <c r="E104" s="24" t="str">
        <f>MRC!J104</f>
        <v> </v>
      </c>
      <c r="F104" s="25">
        <f>MRC!K104</f>
        <v>300707</v>
      </c>
      <c r="G104" s="24" t="str">
        <f>'CLD - Effet instr. fin. éliminé'!J106</f>
        <v> </v>
      </c>
      <c r="H104" s="25" t="str">
        <f>'CLD - Effet instr. fin. éliminé'!K106</f>
        <v> </v>
      </c>
      <c r="I104" s="24"/>
      <c r="J104" s="33"/>
      <c r="K104" s="25"/>
      <c r="L104" s="24" t="str">
        <f t="shared" si="4"/>
        <v> </v>
      </c>
      <c r="M104" s="25">
        <f t="shared" si="5"/>
        <v>300707</v>
      </c>
    </row>
    <row r="105" spans="3:13" ht="24.75" customHeight="1">
      <c r="C105" s="290" t="s">
        <v>72</v>
      </c>
      <c r="D105" s="290"/>
      <c r="E105" s="24" t="str">
        <f>MRC!J105</f>
        <v> </v>
      </c>
      <c r="F105" s="25" t="str">
        <f>MRC!K105</f>
        <v> </v>
      </c>
      <c r="G105" s="24" t="str">
        <f>'CLD - Effet instr. fin. éliminé'!J107</f>
        <v> </v>
      </c>
      <c r="H105" s="25" t="str">
        <f>'CLD - Effet instr. fin. éliminé'!K107</f>
        <v> </v>
      </c>
      <c r="I105" s="24"/>
      <c r="J105" s="33"/>
      <c r="K105" s="25"/>
      <c r="L105" s="24" t="str">
        <f t="shared" si="4"/>
        <v> </v>
      </c>
      <c r="M105" s="25" t="str">
        <f t="shared" si="5"/>
        <v> </v>
      </c>
    </row>
    <row r="106" spans="1:13" ht="12.75">
      <c r="A106" s="63" t="s">
        <v>174</v>
      </c>
      <c r="B106" s="63"/>
      <c r="C106" s="13"/>
      <c r="D106" s="13"/>
      <c r="E106" s="24"/>
      <c r="F106" s="25"/>
      <c r="G106" s="24"/>
      <c r="H106" s="25"/>
      <c r="I106" s="24"/>
      <c r="J106" s="33"/>
      <c r="K106" s="25"/>
      <c r="L106" s="24" t="str">
        <f t="shared" si="4"/>
        <v> </v>
      </c>
      <c r="M106" s="25" t="str">
        <f t="shared" si="5"/>
        <v> </v>
      </c>
    </row>
    <row r="107" spans="3:13" ht="12.75">
      <c r="C107" s="16" t="s">
        <v>19</v>
      </c>
      <c r="D107" s="13"/>
      <c r="E107" s="24">
        <f>MRC!J107</f>
        <v>1490553</v>
      </c>
      <c r="F107" s="25" t="str">
        <f>MRC!K107</f>
        <v> </v>
      </c>
      <c r="G107" s="24" t="str">
        <f>'CLD - Effet instr. fin. éliminé'!J109</f>
        <v> </v>
      </c>
      <c r="H107" s="25" t="str">
        <f>'CLD - Effet instr. fin. éliminé'!K109</f>
        <v> </v>
      </c>
      <c r="I107" s="24"/>
      <c r="J107" s="33"/>
      <c r="K107" s="25"/>
      <c r="L107" s="24">
        <f t="shared" si="4"/>
        <v>1490553</v>
      </c>
      <c r="M107" s="25" t="str">
        <f t="shared" si="5"/>
        <v> </v>
      </c>
    </row>
    <row r="108" spans="3:13" ht="12.75">
      <c r="C108" s="16" t="s">
        <v>20</v>
      </c>
      <c r="D108" s="13"/>
      <c r="E108" s="24">
        <f>MRC!J108</f>
        <v>136226</v>
      </c>
      <c r="F108" s="25" t="str">
        <f>MRC!K108</f>
        <v> </v>
      </c>
      <c r="G108" s="24" t="str">
        <f>'CLD - Effet instr. fin. éliminé'!J110</f>
        <v> </v>
      </c>
      <c r="H108" s="25" t="str">
        <f>'CLD - Effet instr. fin. éliminé'!K110</f>
        <v> </v>
      </c>
      <c r="I108" s="24"/>
      <c r="J108" s="33"/>
      <c r="K108" s="25"/>
      <c r="L108" s="24">
        <f t="shared" si="4"/>
        <v>136226</v>
      </c>
      <c r="M108" s="25" t="str">
        <f t="shared" si="5"/>
        <v> </v>
      </c>
    </row>
    <row r="109" spans="3:13" ht="12.75">
      <c r="C109" s="16" t="s">
        <v>21</v>
      </c>
      <c r="D109" s="13"/>
      <c r="E109" s="24">
        <f>MRC!J109</f>
        <v>312593</v>
      </c>
      <c r="F109" s="25" t="str">
        <f>MRC!K109</f>
        <v> </v>
      </c>
      <c r="G109" s="24" t="str">
        <f>'CLD - Effet instr. fin. éliminé'!J111</f>
        <v> </v>
      </c>
      <c r="H109" s="25" t="str">
        <f>'CLD - Effet instr. fin. éliminé'!K111</f>
        <v> </v>
      </c>
      <c r="I109" s="24"/>
      <c r="J109" s="33"/>
      <c r="K109" s="25"/>
      <c r="L109" s="24">
        <f t="shared" si="4"/>
        <v>312593</v>
      </c>
      <c r="M109" s="25" t="str">
        <f t="shared" si="5"/>
        <v> </v>
      </c>
    </row>
    <row r="110" spans="3:13" ht="12.75">
      <c r="C110" s="16" t="s">
        <v>22</v>
      </c>
      <c r="D110" s="13"/>
      <c r="E110" s="24">
        <f>MRC!J110</f>
        <v>2656089</v>
      </c>
      <c r="F110" s="25" t="str">
        <f>MRC!K110</f>
        <v> </v>
      </c>
      <c r="G110" s="24" t="str">
        <f>'CLD - Effet instr. fin. éliminé'!J112</f>
        <v> </v>
      </c>
      <c r="H110" s="25" t="str">
        <f>'CLD - Effet instr. fin. éliminé'!K112</f>
        <v> </v>
      </c>
      <c r="I110" s="24"/>
      <c r="J110" s="33"/>
      <c r="K110" s="25"/>
      <c r="L110" s="24">
        <f t="shared" si="4"/>
        <v>2656089</v>
      </c>
      <c r="M110" s="25" t="str">
        <f t="shared" si="5"/>
        <v> </v>
      </c>
    </row>
    <row r="111" spans="3:13" ht="12.75">
      <c r="C111" s="16" t="s">
        <v>62</v>
      </c>
      <c r="D111" s="13"/>
      <c r="E111" s="24" t="str">
        <f>MRC!J111</f>
        <v> </v>
      </c>
      <c r="F111" s="25" t="str">
        <f>MRC!K111</f>
        <v> </v>
      </c>
      <c r="G111" s="24" t="str">
        <f>'CLD - Effet instr. fin. éliminé'!J113</f>
        <v> </v>
      </c>
      <c r="H111" s="25" t="str">
        <f>'CLD - Effet instr. fin. éliminé'!K113</f>
        <v> </v>
      </c>
      <c r="I111" s="24"/>
      <c r="J111" s="33"/>
      <c r="K111" s="25"/>
      <c r="L111" s="24" t="str">
        <f t="shared" si="4"/>
        <v> </v>
      </c>
      <c r="M111" s="25" t="str">
        <f t="shared" si="5"/>
        <v> </v>
      </c>
    </row>
    <row r="112" spans="3:13" ht="12.75">
      <c r="C112" s="16" t="s">
        <v>63</v>
      </c>
      <c r="D112" s="13"/>
      <c r="E112" s="24">
        <f>MRC!J112</f>
        <v>1324895</v>
      </c>
      <c r="F112" s="25" t="str">
        <f>MRC!K112</f>
        <v> </v>
      </c>
      <c r="G112" s="24">
        <f>'CLD - Effet instr. fin. éliminé'!J114</f>
        <v>1292098</v>
      </c>
      <c r="H112" s="25" t="str">
        <f>'CLD - Effet instr. fin. éliminé'!K114</f>
        <v> </v>
      </c>
      <c r="I112" s="24">
        <v>1</v>
      </c>
      <c r="J112" s="33"/>
      <c r="K112" s="25">
        <f>K188</f>
        <v>722525</v>
      </c>
      <c r="L112" s="24">
        <f t="shared" si="4"/>
        <v>1894468</v>
      </c>
      <c r="M112" s="25" t="str">
        <f t="shared" si="5"/>
        <v> </v>
      </c>
    </row>
    <row r="113" spans="3:13" ht="12.75">
      <c r="C113" s="16" t="s">
        <v>6</v>
      </c>
      <c r="D113" s="13"/>
      <c r="E113" s="24">
        <f>MRC!J113</f>
        <v>386651</v>
      </c>
      <c r="F113" s="25" t="str">
        <f>MRC!K113</f>
        <v> </v>
      </c>
      <c r="G113" s="24" t="str">
        <f>'CLD - Effet instr. fin. éliminé'!J115</f>
        <v> </v>
      </c>
      <c r="H113" s="25" t="str">
        <f>'CLD - Effet instr. fin. éliminé'!K115</f>
        <v> </v>
      </c>
      <c r="I113" s="24"/>
      <c r="J113" s="33"/>
      <c r="K113" s="25"/>
      <c r="L113" s="24">
        <f t="shared" si="4"/>
        <v>386651</v>
      </c>
      <c r="M113" s="25" t="str">
        <f t="shared" si="5"/>
        <v> </v>
      </c>
    </row>
    <row r="114" spans="3:13" ht="12.75">
      <c r="C114" s="16" t="s">
        <v>51</v>
      </c>
      <c r="D114" s="13"/>
      <c r="E114" s="24" t="str">
        <f>MRC!J114</f>
        <v> </v>
      </c>
      <c r="F114" s="25" t="str">
        <f>MRC!K114</f>
        <v> </v>
      </c>
      <c r="G114" s="24" t="str">
        <f>'CLD - Effet instr. fin. éliminé'!J116</f>
        <v> </v>
      </c>
      <c r="H114" s="25" t="str">
        <f>'CLD - Effet instr. fin. éliminé'!K116</f>
        <v> </v>
      </c>
      <c r="I114" s="24"/>
      <c r="J114" s="33"/>
      <c r="K114" s="25"/>
      <c r="L114" s="24" t="str">
        <f t="shared" si="4"/>
        <v> </v>
      </c>
      <c r="M114" s="25" t="str">
        <f t="shared" si="5"/>
        <v> </v>
      </c>
    </row>
    <row r="115" spans="1:13" ht="12.75">
      <c r="A115" s="8"/>
      <c r="B115" s="8"/>
      <c r="C115" s="16" t="s">
        <v>7</v>
      </c>
      <c r="D115" s="13"/>
      <c r="E115" s="24">
        <f>MRC!J115</f>
        <v>391411</v>
      </c>
      <c r="F115" s="25" t="str">
        <f>MRC!K115</f>
        <v> </v>
      </c>
      <c r="G115" s="24">
        <f>'CLD - Effet instr. fin. éliminé'!J117</f>
        <v>280</v>
      </c>
      <c r="H115" s="25" t="str">
        <f>'CLD - Effet instr. fin. éliminé'!K117</f>
        <v> </v>
      </c>
      <c r="I115" s="24"/>
      <c r="J115" s="33"/>
      <c r="K115" s="25"/>
      <c r="L115" s="24">
        <f t="shared" si="4"/>
        <v>391691</v>
      </c>
      <c r="M115" s="25" t="str">
        <f t="shared" si="5"/>
        <v> </v>
      </c>
    </row>
    <row r="116" spans="1:13" ht="13.5" customHeight="1">
      <c r="A116" s="269" t="s">
        <v>87</v>
      </c>
      <c r="B116" s="269"/>
      <c r="C116" s="269"/>
      <c r="D116" s="269"/>
      <c r="E116" s="43">
        <f>IF(IF(SUM(F87:F115)&gt;SUM(E87:E115),SUM(F87:F115)-SUM(E87:E115),0)&lt;=0," ",IF(SUM(F87:F115)&gt;SUM(E87:E115),SUM(F87:F115)-SUM(E87:E115),0))</f>
        <v>379803</v>
      </c>
      <c r="F116" s="44" t="str">
        <f>IF(IF(SUM(E87:E115)&gt;SUM(F87:F115),SUM(E87:E115)-SUM(F87:F115),0)&lt;=0," ",IF(SUM(E87:E115)&gt;SUM(F87:F115),SUM(E87:E115)-SUM(F87:F115),0))</f>
        <v> </v>
      </c>
      <c r="G116" s="43" t="str">
        <f>IF(IF(SUM(H87:H115)&gt;SUM(G87:G115),SUM(H87:H115)-SUM(G87:G115),0)&lt;=0," ",IF(SUM(H87:H115)&gt;SUM(G87:G115),SUM(H87:H115)-SUM(G87:G115),0))</f>
        <v> </v>
      </c>
      <c r="H116" s="44">
        <f>IF(IF(SUM(G87:G115)&gt;SUM(H87:H115),SUM(G87:G115)-SUM(H87:H115),0)&lt;=0," ",IF(SUM(G87:G115)&gt;SUM(H87:H115),SUM(G87:G115)-SUM(H87:H115),0))</f>
        <v>193626</v>
      </c>
      <c r="I116" s="119"/>
      <c r="J116" s="120">
        <f>IF(SUM(J87:J115)&gt;=SUM(K87:K115),0,SUM(K87:K115)-SUM(J87:J115))</f>
        <v>0</v>
      </c>
      <c r="K116" s="120">
        <f>IF(SUM(K87:K115)&gt;=SUM(J87:J115),0,SUM(J87:J115)-SUM(K87:K115))</f>
        <v>0</v>
      </c>
      <c r="L116" s="43">
        <f>IF(IF(SUM(M87:M115)&gt;SUM(L87:L115),SUM(M87:M115)-SUM(L87:L115),0)&lt;=0," ",IF(SUM(M87:M115)&gt;SUM(L87:L115),SUM(M87:M115)-SUM(L87:L115),0))</f>
        <v>186177</v>
      </c>
      <c r="M116" s="44" t="str">
        <f>IF(IF(SUM(L87:L115)&gt;SUM(M87:M115),SUM(L87:L115)-SUM(M87:M115),0)&lt;=0," ",IF(SUM(L87:L115)&gt;SUM(M87:M115),SUM(L87:L115)-SUM(M87:M115),0))</f>
        <v> </v>
      </c>
    </row>
    <row r="117" spans="1:13" ht="12.75">
      <c r="A117" s="12" t="s">
        <v>116</v>
      </c>
      <c r="B117" s="12"/>
      <c r="C117" s="12"/>
      <c r="D117" s="12"/>
      <c r="E117" s="28">
        <f>SUM(E87:E116)</f>
        <v>7078221</v>
      </c>
      <c r="F117" s="29">
        <f>SUM(F87:F116)</f>
        <v>7078221</v>
      </c>
      <c r="G117" s="28">
        <f>SUM(G87:G116)</f>
        <v>1292378</v>
      </c>
      <c r="H117" s="29">
        <f>SUM(H87:H116)</f>
        <v>1292378</v>
      </c>
      <c r="I117" s="121"/>
      <c r="J117" s="122">
        <f>SUM(J87:J116)</f>
        <v>722525</v>
      </c>
      <c r="K117" s="122">
        <f>SUM(K87:K116)</f>
        <v>722525</v>
      </c>
      <c r="L117" s="28">
        <f>SUM(L87:L116)</f>
        <v>7454448</v>
      </c>
      <c r="M117" s="29">
        <f>SUM(M87:M116)</f>
        <v>7454448</v>
      </c>
    </row>
    <row r="118" spans="1:13" ht="12.75">
      <c r="A118" s="8"/>
      <c r="B118" s="8"/>
      <c r="C118" s="8"/>
      <c r="D118" s="8"/>
      <c r="E118" s="10"/>
      <c r="F118" s="10"/>
      <c r="G118" s="10"/>
      <c r="H118" s="10"/>
      <c r="I118" s="10"/>
      <c r="J118" s="10"/>
      <c r="K118" s="10"/>
      <c r="L118" s="10"/>
      <c r="M118" s="10"/>
    </row>
    <row r="119" spans="1:13" ht="17.25" customHeight="1">
      <c r="A119" s="341" t="s">
        <v>195</v>
      </c>
      <c r="B119" s="342"/>
      <c r="C119" s="342"/>
      <c r="D119" s="342"/>
      <c r="E119" s="342"/>
      <c r="F119" s="342"/>
      <c r="G119" s="342"/>
      <c r="H119" s="342"/>
      <c r="I119" s="342"/>
      <c r="J119" s="342"/>
      <c r="K119" s="342"/>
      <c r="L119" s="342"/>
      <c r="M119" s="343"/>
    </row>
    <row r="120" spans="1:13" s="64" customFormat="1" ht="13.5" customHeight="1">
      <c r="A120" s="279" t="s">
        <v>173</v>
      </c>
      <c r="B120" s="277"/>
      <c r="C120" s="277"/>
      <c r="D120" s="278"/>
      <c r="E120" s="442" t="s">
        <v>120</v>
      </c>
      <c r="F120" s="443"/>
      <c r="G120" s="443"/>
      <c r="H120" s="443"/>
      <c r="I120" s="280" t="s">
        <v>109</v>
      </c>
      <c r="J120" s="281"/>
      <c r="K120" s="282"/>
      <c r="L120" s="280" t="s">
        <v>121</v>
      </c>
      <c r="M120" s="282"/>
    </row>
    <row r="121" spans="1:13" s="64" customFormat="1" ht="12" customHeight="1">
      <c r="A121" s="274"/>
      <c r="B121" s="275"/>
      <c r="C121" s="275"/>
      <c r="D121" s="276"/>
      <c r="E121" s="283" t="s">
        <v>263</v>
      </c>
      <c r="F121" s="285"/>
      <c r="G121" s="283" t="s">
        <v>264</v>
      </c>
      <c r="H121" s="285"/>
      <c r="I121" s="283"/>
      <c r="J121" s="284"/>
      <c r="K121" s="285"/>
      <c r="L121" s="283"/>
      <c r="M121" s="285"/>
    </row>
    <row r="122" spans="5:13" ht="12.75">
      <c r="E122" s="20" t="s">
        <v>26</v>
      </c>
      <c r="F122" s="21" t="s">
        <v>27</v>
      </c>
      <c r="G122" s="20" t="s">
        <v>26</v>
      </c>
      <c r="H122" s="21" t="s">
        <v>27</v>
      </c>
      <c r="I122" s="30" t="s">
        <v>5</v>
      </c>
      <c r="J122" s="31" t="s">
        <v>26</v>
      </c>
      <c r="K122" s="21" t="s">
        <v>27</v>
      </c>
      <c r="L122" s="20" t="s">
        <v>26</v>
      </c>
      <c r="M122" s="21" t="s">
        <v>27</v>
      </c>
    </row>
    <row r="123" spans="1:13" ht="29.25" customHeight="1">
      <c r="A123" s="265" t="s">
        <v>79</v>
      </c>
      <c r="B123" s="265"/>
      <c r="C123" s="265"/>
      <c r="D123" s="266"/>
      <c r="E123" s="22"/>
      <c r="F123" s="23"/>
      <c r="G123" s="22"/>
      <c r="H123" s="23"/>
      <c r="I123" s="22"/>
      <c r="J123" s="32"/>
      <c r="K123" s="23"/>
      <c r="L123" s="22"/>
      <c r="M123" s="23"/>
    </row>
    <row r="124" spans="1:13" ht="12.75" customHeight="1">
      <c r="A124" s="58" t="s">
        <v>87</v>
      </c>
      <c r="B124" s="58"/>
      <c r="C124" s="56"/>
      <c r="D124" s="57"/>
      <c r="E124" s="41" t="str">
        <f>F116</f>
        <v> </v>
      </c>
      <c r="F124" s="42">
        <f>E116</f>
        <v>379803</v>
      </c>
      <c r="G124" s="41">
        <f>H116</f>
        <v>193626</v>
      </c>
      <c r="H124" s="42" t="str">
        <f>G116</f>
        <v> </v>
      </c>
      <c r="I124" s="124"/>
      <c r="J124" s="125">
        <f>K116</f>
        <v>0</v>
      </c>
      <c r="K124" s="126">
        <f>J116</f>
        <v>0</v>
      </c>
      <c r="L124" s="41" t="str">
        <f>M116</f>
        <v> </v>
      </c>
      <c r="M124" s="42">
        <f>L116</f>
        <v>186177</v>
      </c>
    </row>
    <row r="125" spans="1:13" ht="12.75">
      <c r="A125" s="66"/>
      <c r="B125" s="66"/>
      <c r="C125" s="56" t="s">
        <v>108</v>
      </c>
      <c r="D125" s="56"/>
      <c r="E125" s="41">
        <f>SUM(F99:F105)</f>
        <v>300707</v>
      </c>
      <c r="F125" s="42"/>
      <c r="G125" s="41">
        <f>SUM(H99:H105)</f>
        <v>0</v>
      </c>
      <c r="H125" s="42"/>
      <c r="I125" s="41"/>
      <c r="J125" s="117">
        <f>SUM(K99:K105)</f>
        <v>0</v>
      </c>
      <c r="K125" s="42">
        <f>SUM(J99:J105)</f>
        <v>0</v>
      </c>
      <c r="L125" s="41">
        <f>E125-F125+G125-H125+J125-K125</f>
        <v>300707</v>
      </c>
      <c r="M125" s="42"/>
    </row>
    <row r="126" spans="1:13" ht="12.75">
      <c r="A126" s="54" t="s">
        <v>71</v>
      </c>
      <c r="B126" s="54"/>
      <c r="C126" s="16"/>
      <c r="D126" s="13"/>
      <c r="E126" s="24"/>
      <c r="F126" s="25"/>
      <c r="G126" s="24"/>
      <c r="H126" s="25"/>
      <c r="I126" s="24"/>
      <c r="J126" s="33"/>
      <c r="K126" s="25"/>
      <c r="L126" s="24"/>
      <c r="M126" s="25"/>
    </row>
    <row r="127" spans="1:13" ht="12.75">
      <c r="A127" s="51"/>
      <c r="B127" s="294" t="s">
        <v>75</v>
      </c>
      <c r="C127" s="294"/>
      <c r="D127" s="295"/>
      <c r="E127" s="24"/>
      <c r="F127" s="25"/>
      <c r="G127" s="24"/>
      <c r="H127" s="25"/>
      <c r="I127" s="24"/>
      <c r="J127" s="33"/>
      <c r="K127" s="25"/>
      <c r="L127" s="24"/>
      <c r="M127" s="25"/>
    </row>
    <row r="128" spans="1:13" ht="12.75">
      <c r="A128" s="51"/>
      <c r="B128" s="51"/>
      <c r="C128" s="16" t="s">
        <v>86</v>
      </c>
      <c r="D128" s="13"/>
      <c r="E128" s="24" t="str">
        <f>MRC!J131</f>
        <v> </v>
      </c>
      <c r="F128" s="25">
        <f>MRC!K131</f>
        <v>690894</v>
      </c>
      <c r="G128" s="24" t="str">
        <f>'CLD - Effet instr. fin. éliminé'!J133</f>
        <v> </v>
      </c>
      <c r="H128" s="25">
        <f>'CLD - Effet instr. fin. éliminé'!K133</f>
        <v>10992</v>
      </c>
      <c r="I128" s="24"/>
      <c r="J128" s="33"/>
      <c r="K128" s="25"/>
      <c r="L128" s="24" t="str">
        <f>IF((IF(E128=" ",0,E128)-IF(F128=" ",0,F128)+IF(G128=" ",0,G128)-IF(H128=" ",0,H128)+IF(J128=" ",0,J128)-IF(K128=" ",0,K128))&lt;=0," ",(IF(E128=" ",0,E128)-IF(F128=" ",0,F128)+IF(G128=" ",0,G128)-IF(H128=" ",0,H128)+IF(J128=" ",0,J128)-IF(K128=" ",0,K128)))</f>
        <v> </v>
      </c>
      <c r="M128" s="25">
        <f>IF((-IF(E128=" ",0,E128)+IF(F128=" ",0,F128)-IF(G128=" ",0,G128)+IF(H128=" ",0,H128)-IF(J128=" ",0,J128)+IF(K128=" ",0,K128))&lt;=0," ",(-IF(E128=" ",0,E128)+IF(F128=" ",0,F128)-IF(G128=" ",0,G128)+IF(H128=" ",0,H128)-IF(J128=" ",0,J128)+IF(K128=" ",0,K128)))</f>
        <v>701886</v>
      </c>
    </row>
    <row r="129" spans="1:13" ht="12.75">
      <c r="A129" s="51"/>
      <c r="B129" s="51"/>
      <c r="C129" s="16" t="s">
        <v>88</v>
      </c>
      <c r="D129" s="13"/>
      <c r="E129" s="24" t="str">
        <f>MRC!J132</f>
        <v> </v>
      </c>
      <c r="F129" s="25" t="str">
        <f>MRC!K132</f>
        <v> </v>
      </c>
      <c r="G129" s="24" t="str">
        <f>'CLD - Effet instr. fin. éliminé'!J134</f>
        <v> </v>
      </c>
      <c r="H129" s="25" t="str">
        <f>'CLD - Effet instr. fin. éliminé'!K134</f>
        <v> </v>
      </c>
      <c r="I129" s="24"/>
      <c r="J129" s="33"/>
      <c r="K129" s="25"/>
      <c r="L129" s="24" t="str">
        <f aca="true" t="shared" si="6" ref="L129:L147">IF((IF(E129=" ",0,E129)-IF(F129=" ",0,F129)+IF(G129=" ",0,G129)-IF(H129=" ",0,H129)+IF(J129=" ",0,J129)-IF(K129=" ",0,K129))&lt;=0," ",(IF(E129=" ",0,E129)-IF(F129=" ",0,F129)+IF(G129=" ",0,G129)-IF(H129=" ",0,H129)+IF(J129=" ",0,J129)-IF(K129=" ",0,K129)))</f>
        <v> </v>
      </c>
      <c r="M129" s="25" t="str">
        <f aca="true" t="shared" si="7" ref="M129:M147">IF((-IF(E129=" ",0,E129)+IF(F129=" ",0,F129)-IF(G129=" ",0,G129)+IF(H129=" ",0,H129)-IF(J129=" ",0,J129)+IF(K129=" ",0,K129))&lt;=0," ",(-IF(E129=" ",0,E129)+IF(F129=" ",0,F129)-IF(G129=" ",0,G129)+IF(H129=" ",0,H129)-IF(J129=" ",0,J129)+IF(K129=" ",0,K129)))</f>
        <v> </v>
      </c>
    </row>
    <row r="130" spans="1:13" ht="12.75">
      <c r="A130" s="51"/>
      <c r="B130" s="51"/>
      <c r="C130" s="16" t="s">
        <v>89</v>
      </c>
      <c r="D130" s="13"/>
      <c r="E130" s="24" t="str">
        <f>MRC!J133</f>
        <v> </v>
      </c>
      <c r="F130" s="25" t="str">
        <f>MRC!K133</f>
        <v> </v>
      </c>
      <c r="G130" s="24" t="str">
        <f>'CLD - Effet instr. fin. éliminé'!J135</f>
        <v> </v>
      </c>
      <c r="H130" s="25">
        <f>'CLD - Effet instr. fin. éliminé'!K135</f>
        <v>284</v>
      </c>
      <c r="I130" s="24"/>
      <c r="J130" s="33"/>
      <c r="K130" s="25"/>
      <c r="L130" s="24" t="str">
        <f t="shared" si="6"/>
        <v> </v>
      </c>
      <c r="M130" s="25">
        <f t="shared" si="7"/>
        <v>284</v>
      </c>
    </row>
    <row r="131" spans="1:13" ht="12.75">
      <c r="A131" s="51"/>
      <c r="B131" s="51"/>
      <c r="C131" s="16" t="s">
        <v>185</v>
      </c>
      <c r="D131" s="13"/>
      <c r="E131" s="24" t="str">
        <f>MRC!J134</f>
        <v> </v>
      </c>
      <c r="F131" s="25" t="str">
        <f>MRC!K134</f>
        <v> </v>
      </c>
      <c r="G131" s="24" t="str">
        <f>'CLD - Effet instr. fin. éliminé'!J136</f>
        <v> </v>
      </c>
      <c r="H131" s="25" t="str">
        <f>'CLD - Effet instr. fin. éliminé'!K136</f>
        <v> </v>
      </c>
      <c r="I131" s="24"/>
      <c r="J131" s="33"/>
      <c r="K131" s="25"/>
      <c r="L131" s="24" t="str">
        <f t="shared" si="6"/>
        <v> </v>
      </c>
      <c r="M131" s="25" t="str">
        <f t="shared" si="7"/>
        <v> </v>
      </c>
    </row>
    <row r="132" spans="1:13" ht="12.75">
      <c r="A132" s="51"/>
      <c r="B132" s="294" t="s">
        <v>0</v>
      </c>
      <c r="C132" s="294"/>
      <c r="D132" s="295"/>
      <c r="E132" s="24"/>
      <c r="F132" s="25"/>
      <c r="G132" s="24"/>
      <c r="H132" s="25"/>
      <c r="I132" s="24"/>
      <c r="J132" s="33"/>
      <c r="K132" s="25"/>
      <c r="L132" s="24" t="str">
        <f t="shared" si="6"/>
        <v> </v>
      </c>
      <c r="M132" s="25" t="str">
        <f t="shared" si="7"/>
        <v> </v>
      </c>
    </row>
    <row r="133" spans="1:13" ht="12.75">
      <c r="A133" s="51"/>
      <c r="B133" s="51"/>
      <c r="C133" s="16" t="s">
        <v>90</v>
      </c>
      <c r="D133" s="13"/>
      <c r="E133" s="24" t="str">
        <f>MRC!J136</f>
        <v> </v>
      </c>
      <c r="F133" s="25" t="str">
        <f>MRC!K136</f>
        <v> </v>
      </c>
      <c r="G133" s="24" t="str">
        <f>'CLD - Effet instr. fin. éliminé'!J138</f>
        <v> </v>
      </c>
      <c r="H133" s="25" t="str">
        <f>'CLD - Effet instr. fin. éliminé'!K138</f>
        <v> </v>
      </c>
      <c r="I133" s="24"/>
      <c r="J133" s="33"/>
      <c r="K133" s="25"/>
      <c r="L133" s="24" t="str">
        <f t="shared" si="6"/>
        <v> </v>
      </c>
      <c r="M133" s="25" t="str">
        <f t="shared" si="7"/>
        <v> </v>
      </c>
    </row>
    <row r="134" spans="1:13" ht="12.75">
      <c r="A134" s="51"/>
      <c r="B134" s="51"/>
      <c r="C134" s="16" t="s">
        <v>185</v>
      </c>
      <c r="D134" s="13"/>
      <c r="E134" s="24" t="str">
        <f>MRC!J137</f>
        <v> </v>
      </c>
      <c r="F134" s="25" t="str">
        <f>MRC!K137</f>
        <v> </v>
      </c>
      <c r="G134" s="24" t="str">
        <f>'CLD - Effet instr. fin. éliminé'!J139</f>
        <v> </v>
      </c>
      <c r="H134" s="25" t="str">
        <f>'CLD - Effet instr. fin. éliminé'!K139</f>
        <v> </v>
      </c>
      <c r="I134" s="24"/>
      <c r="J134" s="33"/>
      <c r="K134" s="25"/>
      <c r="L134" s="24" t="str">
        <f t="shared" si="6"/>
        <v> </v>
      </c>
      <c r="M134" s="25" t="str">
        <f t="shared" si="7"/>
        <v> </v>
      </c>
    </row>
    <row r="135" spans="1:13" ht="36.75" customHeight="1">
      <c r="A135" s="51"/>
      <c r="B135" s="267" t="s">
        <v>111</v>
      </c>
      <c r="C135" s="267"/>
      <c r="D135" s="268"/>
      <c r="E135" s="24"/>
      <c r="F135" s="25"/>
      <c r="G135" s="24"/>
      <c r="H135" s="25"/>
      <c r="I135" s="24"/>
      <c r="J135" s="33"/>
      <c r="K135" s="25"/>
      <c r="L135" s="24" t="str">
        <f t="shared" si="6"/>
        <v> </v>
      </c>
      <c r="M135" s="25" t="str">
        <f t="shared" si="7"/>
        <v> </v>
      </c>
    </row>
    <row r="136" spans="1:13" ht="12.75">
      <c r="A136" s="51"/>
      <c r="B136" s="51"/>
      <c r="C136" s="16" t="s">
        <v>91</v>
      </c>
      <c r="D136" s="13"/>
      <c r="E136" s="24" t="str">
        <f>MRC!J139</f>
        <v> </v>
      </c>
      <c r="F136" s="25" t="str">
        <f>MRC!K139</f>
        <v> </v>
      </c>
      <c r="G136" s="24" t="str">
        <f>'CLD - Effet instr. fin. éliminé'!J141</f>
        <v> </v>
      </c>
      <c r="H136" s="25">
        <f>'CLD - Effet instr. fin. éliminé'!K141</f>
        <v>74930</v>
      </c>
      <c r="I136" s="24"/>
      <c r="J136" s="33"/>
      <c r="K136" s="25"/>
      <c r="L136" s="24" t="str">
        <f t="shared" si="6"/>
        <v> </v>
      </c>
      <c r="M136" s="25">
        <f t="shared" si="7"/>
        <v>74930</v>
      </c>
    </row>
    <row r="137" spans="1:13" ht="12.75">
      <c r="A137" s="51"/>
      <c r="B137" s="51"/>
      <c r="C137" s="16" t="s">
        <v>92</v>
      </c>
      <c r="D137" s="13"/>
      <c r="E137" s="24" t="str">
        <f>MRC!J140</f>
        <v> </v>
      </c>
      <c r="F137" s="25" t="str">
        <f>MRC!K140</f>
        <v> </v>
      </c>
      <c r="G137" s="24" t="str">
        <f>'CLD - Effet instr. fin. éliminé'!J142</f>
        <v> </v>
      </c>
      <c r="H137" s="25" t="str">
        <f>'CLD - Effet instr. fin. éliminé'!K142</f>
        <v> </v>
      </c>
      <c r="I137" s="24"/>
      <c r="J137" s="33"/>
      <c r="K137" s="25"/>
      <c r="L137" s="24" t="str">
        <f t="shared" si="6"/>
        <v> </v>
      </c>
      <c r="M137" s="25" t="str">
        <f t="shared" si="7"/>
        <v> </v>
      </c>
    </row>
    <row r="138" spans="1:13" ht="12.75">
      <c r="A138" s="51"/>
      <c r="B138" s="51"/>
      <c r="C138" s="16" t="s">
        <v>93</v>
      </c>
      <c r="D138" s="13"/>
      <c r="E138" s="24" t="str">
        <f>MRC!J141</f>
        <v> </v>
      </c>
      <c r="F138" s="25" t="str">
        <f>MRC!K141</f>
        <v> </v>
      </c>
      <c r="G138" s="24" t="str">
        <f>'CLD - Effet instr. fin. éliminé'!J143</f>
        <v> </v>
      </c>
      <c r="H138" s="25">
        <f>'CLD - Effet instr. fin. éliminé'!K143</f>
        <v>11212</v>
      </c>
      <c r="I138" s="24"/>
      <c r="J138" s="33"/>
      <c r="K138" s="25"/>
      <c r="L138" s="24" t="str">
        <f t="shared" si="6"/>
        <v> </v>
      </c>
      <c r="M138" s="25">
        <f t="shared" si="7"/>
        <v>11212</v>
      </c>
    </row>
    <row r="139" spans="2:13" ht="12.75">
      <c r="B139" s="273" t="s">
        <v>14</v>
      </c>
      <c r="C139" s="273"/>
      <c r="D139" s="264"/>
      <c r="E139" s="24"/>
      <c r="F139" s="25"/>
      <c r="G139" s="24"/>
      <c r="H139" s="25"/>
      <c r="I139" s="24"/>
      <c r="J139" s="33"/>
      <c r="K139" s="25"/>
      <c r="L139" s="24" t="str">
        <f t="shared" si="6"/>
        <v> </v>
      </c>
      <c r="M139" s="25" t="str">
        <f t="shared" si="7"/>
        <v> </v>
      </c>
    </row>
    <row r="140" spans="3:13" ht="23.25" customHeight="1">
      <c r="C140" s="290" t="s">
        <v>112</v>
      </c>
      <c r="D140" s="290"/>
      <c r="E140" s="24" t="str">
        <f>MRC!J143</f>
        <v> </v>
      </c>
      <c r="F140" s="25">
        <f>MRC!K143</f>
        <v>17195</v>
      </c>
      <c r="G140" s="24" t="str">
        <f>'CLD - Effet instr. fin. éliminé'!J145</f>
        <v> </v>
      </c>
      <c r="H140" s="25" t="str">
        <f>'CLD - Effet instr. fin. éliminé'!K145</f>
        <v> </v>
      </c>
      <c r="I140" s="24"/>
      <c r="J140" s="33"/>
      <c r="K140" s="25"/>
      <c r="L140" s="24" t="str">
        <f t="shared" si="6"/>
        <v> </v>
      </c>
      <c r="M140" s="25">
        <f t="shared" si="7"/>
        <v>17195</v>
      </c>
    </row>
    <row r="141" spans="3:13" ht="12.75">
      <c r="C141" s="16" t="s">
        <v>52</v>
      </c>
      <c r="D141" s="13"/>
      <c r="E141" s="24">
        <f>MRC!J144</f>
        <v>924409</v>
      </c>
      <c r="F141" s="25" t="str">
        <f>MRC!K144</f>
        <v> </v>
      </c>
      <c r="G141" s="24" t="str">
        <f>'CLD - Effet instr. fin. éliminé'!J146</f>
        <v> </v>
      </c>
      <c r="H141" s="25" t="str">
        <f>'CLD - Effet instr. fin. éliminé'!K146</f>
        <v> </v>
      </c>
      <c r="I141" s="24"/>
      <c r="J141" s="33"/>
      <c r="K141" s="25"/>
      <c r="L141" s="24">
        <f t="shared" si="6"/>
        <v>924409</v>
      </c>
      <c r="M141" s="25" t="str">
        <f t="shared" si="7"/>
        <v> </v>
      </c>
    </row>
    <row r="142" spans="2:13" ht="12.75">
      <c r="B142" s="294" t="s">
        <v>38</v>
      </c>
      <c r="C142" s="294"/>
      <c r="D142" s="295"/>
      <c r="E142" s="24"/>
      <c r="F142" s="25"/>
      <c r="G142" s="24"/>
      <c r="H142" s="25"/>
      <c r="I142" s="24"/>
      <c r="J142" s="33"/>
      <c r="K142" s="25"/>
      <c r="L142" s="24" t="str">
        <f t="shared" si="6"/>
        <v> </v>
      </c>
      <c r="M142" s="25" t="str">
        <f t="shared" si="7"/>
        <v> </v>
      </c>
    </row>
    <row r="143" spans="3:13" ht="12.75">
      <c r="C143" s="16" t="s">
        <v>36</v>
      </c>
      <c r="D143" s="13"/>
      <c r="E143" s="24">
        <f>MRC!J146</f>
        <v>61774</v>
      </c>
      <c r="F143" s="25" t="str">
        <f>MRC!K146</f>
        <v> </v>
      </c>
      <c r="G143" s="24">
        <f>'CLD - Effet instr. fin. éliminé'!J148</f>
        <v>3790</v>
      </c>
      <c r="H143" s="25" t="str">
        <f>'CLD - Effet instr. fin. éliminé'!K148</f>
        <v> </v>
      </c>
      <c r="I143" s="24"/>
      <c r="J143" s="33"/>
      <c r="K143" s="25"/>
      <c r="L143" s="24">
        <f t="shared" si="6"/>
        <v>65564</v>
      </c>
      <c r="M143" s="25" t="str">
        <f t="shared" si="7"/>
        <v> </v>
      </c>
    </row>
    <row r="144" spans="3:13" ht="12.75">
      <c r="C144" s="16" t="s">
        <v>94</v>
      </c>
      <c r="D144" s="13"/>
      <c r="E144" s="24" t="str">
        <f>MRC!J147</f>
        <v> </v>
      </c>
      <c r="F144" s="25">
        <f>MRC!K147</f>
        <v>72095</v>
      </c>
      <c r="G144" s="24" t="str">
        <f>'CLD - Effet instr. fin. éliminé'!J149</f>
        <v> </v>
      </c>
      <c r="H144" s="25" t="str">
        <f>'CLD - Effet instr. fin. éliminé'!K149</f>
        <v> </v>
      </c>
      <c r="I144" s="24"/>
      <c r="J144" s="33"/>
      <c r="K144" s="25"/>
      <c r="L144" s="24" t="str">
        <f t="shared" si="6"/>
        <v> </v>
      </c>
      <c r="M144" s="25">
        <f t="shared" si="7"/>
        <v>72095</v>
      </c>
    </row>
    <row r="145" spans="3:13" ht="25.5" customHeight="1">
      <c r="C145" s="290" t="s">
        <v>80</v>
      </c>
      <c r="D145" s="291"/>
      <c r="E145" s="24" t="str">
        <f>MRC!J148</f>
        <v> </v>
      </c>
      <c r="F145" s="25">
        <f>MRC!K148</f>
        <v>939650</v>
      </c>
      <c r="G145" s="24">
        <f>'CLD - Effet instr. fin. éliminé'!J150</f>
        <v>112905</v>
      </c>
      <c r="H145" s="25" t="str">
        <f>'CLD - Effet instr. fin. éliminé'!K150</f>
        <v> </v>
      </c>
      <c r="I145" s="24"/>
      <c r="J145" s="33"/>
      <c r="K145" s="25"/>
      <c r="L145" s="24" t="str">
        <f t="shared" si="6"/>
        <v> </v>
      </c>
      <c r="M145" s="25">
        <f t="shared" si="7"/>
        <v>826745</v>
      </c>
    </row>
    <row r="146" spans="3:13" ht="12.75" customHeight="1">
      <c r="C146" s="290" t="s">
        <v>73</v>
      </c>
      <c r="D146" s="290"/>
      <c r="E146" s="24" t="str">
        <f>MRC!J149</f>
        <v> </v>
      </c>
      <c r="F146" s="25">
        <f>MRC!K149</f>
        <v>6589</v>
      </c>
      <c r="G146" s="24" t="str">
        <f>'CLD - Effet instr. fin. éliminé'!J151</f>
        <v> </v>
      </c>
      <c r="H146" s="25" t="str">
        <f>'CLD - Effet instr. fin. éliminé'!K151</f>
        <v> </v>
      </c>
      <c r="I146" s="24"/>
      <c r="J146" s="33"/>
      <c r="K146" s="25"/>
      <c r="L146" s="24" t="str">
        <f t="shared" si="6"/>
        <v> </v>
      </c>
      <c r="M146" s="25">
        <f t="shared" si="7"/>
        <v>6589</v>
      </c>
    </row>
    <row r="147" spans="3:13" ht="12.75">
      <c r="C147" s="17" t="s">
        <v>95</v>
      </c>
      <c r="D147" s="14"/>
      <c r="E147" s="24" t="str">
        <f>MRC!J150</f>
        <v> </v>
      </c>
      <c r="F147" s="25" t="str">
        <f>MRC!K150</f>
        <v> </v>
      </c>
      <c r="G147" s="24" t="str">
        <f>'CLD - Effet instr. fin. éliminé'!J152</f>
        <v> </v>
      </c>
      <c r="H147" s="25" t="str">
        <f>'CLD - Effet instr. fin. éliminé'!K152</f>
        <v> </v>
      </c>
      <c r="I147" s="26"/>
      <c r="J147" s="34"/>
      <c r="K147" s="27"/>
      <c r="L147" s="24" t="str">
        <f t="shared" si="6"/>
        <v> </v>
      </c>
      <c r="M147" s="25" t="str">
        <f t="shared" si="7"/>
        <v> </v>
      </c>
    </row>
    <row r="148" spans="1:13" ht="24" customHeight="1">
      <c r="A148" s="269" t="s">
        <v>79</v>
      </c>
      <c r="B148" s="269"/>
      <c r="C148" s="269"/>
      <c r="D148" s="269"/>
      <c r="E148" s="43">
        <f>IF(IF(SUM(F124:F147)&gt;SUM(E124:E147),SUM(F124:F147)-SUM(E124:E147),0)&lt;=0," ",IF(SUM(F124:F147)&gt;SUM(E124:E147),SUM(F124:F147)-SUM(E124:E147),0))</f>
        <v>819336</v>
      </c>
      <c r="F148" s="44" t="str">
        <f>IF(IF(SUM(E124:E147)&gt;SUM(F124:F147),SUM(E124:E147)-SUM(F124:F147),0)&lt;=0," ",IF(SUM(E124:E147)&gt;SUM(F124:F147),SUM(E124:E147)-SUM(F124:F147),0))</f>
        <v> </v>
      </c>
      <c r="G148" s="43" t="str">
        <f>IF(IF(SUM(H124:H147)&gt;SUM(G124:G147),SUM(H124:H147)-SUM(G124:G147),0)&lt;=0," ",IF(SUM(H124:H147)&gt;SUM(G124:G147),SUM(H124:H147)-SUM(G124:G147),0))</f>
        <v> </v>
      </c>
      <c r="H148" s="44">
        <f>IF(IF(SUM(G124:G147)&gt;SUM(H124:H147),SUM(G124:G147)-SUM(H124:H147),0)&lt;=0," ",IF(SUM(G124:G147)&gt;SUM(H124:H147),SUM(G124:G147)-SUM(H124:H147),0))</f>
        <v>212903</v>
      </c>
      <c r="I148" s="119"/>
      <c r="J148" s="120">
        <f>IF(SUM(J124:J147)&gt;=SUM(K124:K147),0,SUM(K124:K147)-SUM(J124:J147))</f>
        <v>0</v>
      </c>
      <c r="K148" s="120">
        <f>IF(SUM(K124:K147)&gt;=SUM(J124:J147),0,SUM(J124:J147)-SUM(K124:K147))</f>
        <v>0</v>
      </c>
      <c r="L148" s="43">
        <f>IF(IF(SUM(M124:M147)&gt;SUM(L124:L147),SUM(M124:M147)-SUM(L124:L147),0)&lt;=0," ",IF(SUM(M124:M147)&gt;SUM(L124:L147),SUM(M124:M147)-SUM(L124:L147),0))</f>
        <v>606433</v>
      </c>
      <c r="M148" s="44" t="str">
        <f>IF(IF(SUM(L124:L147)&gt;SUM(M124:M147),SUM(L124:L147)-SUM(M124:M147),0)&lt;=0," ",IF(SUM(L124:L147)&gt;SUM(M124:M147),SUM(L124:L147)-SUM(M124:M147),0))</f>
        <v> </v>
      </c>
    </row>
    <row r="149" spans="1:13" ht="15" customHeight="1">
      <c r="A149" s="344" t="s">
        <v>116</v>
      </c>
      <c r="B149" s="344"/>
      <c r="C149" s="344"/>
      <c r="D149" s="345"/>
      <c r="E149" s="28">
        <f>SUM(E124:E148)</f>
        <v>2106226</v>
      </c>
      <c r="F149" s="29">
        <f>SUM(F124:F148)</f>
        <v>2106226</v>
      </c>
      <c r="G149" s="28">
        <f>SUM(G124:G148)</f>
        <v>310321</v>
      </c>
      <c r="H149" s="29">
        <f>SUM(H124:H148)</f>
        <v>310321</v>
      </c>
      <c r="I149" s="121"/>
      <c r="J149" s="122">
        <f>SUM(J124:J148)</f>
        <v>0</v>
      </c>
      <c r="K149" s="123">
        <f>SUM(K124:K148)</f>
        <v>0</v>
      </c>
      <c r="L149" s="28">
        <f>SUM(L124:L148)</f>
        <v>1897113</v>
      </c>
      <c r="M149" s="29">
        <f>SUM(M124:M148)</f>
        <v>1897113</v>
      </c>
    </row>
    <row r="150" spans="1:13" ht="12.75">
      <c r="A150" s="8"/>
      <c r="B150" s="8"/>
      <c r="C150" s="4"/>
      <c r="D150" s="8"/>
      <c r="E150" s="10"/>
      <c r="F150" s="10"/>
      <c r="G150" s="10"/>
      <c r="H150" s="10"/>
      <c r="I150" s="10"/>
      <c r="J150" s="10"/>
      <c r="K150" s="10"/>
      <c r="L150" s="10"/>
      <c r="M150" s="10"/>
    </row>
    <row r="151" spans="1:13" ht="17.25" customHeight="1">
      <c r="A151" s="341" t="s">
        <v>195</v>
      </c>
      <c r="B151" s="342"/>
      <c r="C151" s="342"/>
      <c r="D151" s="342"/>
      <c r="E151" s="342"/>
      <c r="F151" s="342"/>
      <c r="G151" s="342"/>
      <c r="H151" s="342"/>
      <c r="I151" s="342"/>
      <c r="J151" s="342"/>
      <c r="K151" s="342"/>
      <c r="L151" s="342"/>
      <c r="M151" s="343"/>
    </row>
    <row r="152" spans="1:13" s="64" customFormat="1" ht="13.5" customHeight="1">
      <c r="A152" s="279" t="s">
        <v>173</v>
      </c>
      <c r="B152" s="277"/>
      <c r="C152" s="277"/>
      <c r="D152" s="278"/>
      <c r="E152" s="442" t="s">
        <v>120</v>
      </c>
      <c r="F152" s="443"/>
      <c r="G152" s="443"/>
      <c r="H152" s="443"/>
      <c r="I152" s="280" t="s">
        <v>109</v>
      </c>
      <c r="J152" s="281"/>
      <c r="K152" s="282"/>
      <c r="L152" s="280" t="s">
        <v>121</v>
      </c>
      <c r="M152" s="282"/>
    </row>
    <row r="153" spans="1:13" s="64" customFormat="1" ht="12" customHeight="1">
      <c r="A153" s="274"/>
      <c r="B153" s="275"/>
      <c r="C153" s="275"/>
      <c r="D153" s="276"/>
      <c r="E153" s="283" t="s">
        <v>263</v>
      </c>
      <c r="F153" s="285"/>
      <c r="G153" s="283" t="s">
        <v>264</v>
      </c>
      <c r="H153" s="285"/>
      <c r="I153" s="283"/>
      <c r="J153" s="284"/>
      <c r="K153" s="285"/>
      <c r="L153" s="283"/>
      <c r="M153" s="285"/>
    </row>
    <row r="154" spans="5:13" ht="12.75">
      <c r="E154" s="20" t="s">
        <v>26</v>
      </c>
      <c r="F154" s="21" t="s">
        <v>27</v>
      </c>
      <c r="G154" s="20" t="s">
        <v>26</v>
      </c>
      <c r="H154" s="21" t="s">
        <v>27</v>
      </c>
      <c r="I154" s="30" t="s">
        <v>5</v>
      </c>
      <c r="J154" s="31" t="s">
        <v>26</v>
      </c>
      <c r="K154" s="21" t="s">
        <v>27</v>
      </c>
      <c r="L154" s="20" t="s">
        <v>26</v>
      </c>
      <c r="M154" s="21" t="s">
        <v>27</v>
      </c>
    </row>
    <row r="155" spans="1:13" ht="30" customHeight="1">
      <c r="A155" s="351" t="s">
        <v>81</v>
      </c>
      <c r="B155" s="351"/>
      <c r="C155" s="351"/>
      <c r="D155" s="266"/>
      <c r="E155" s="22"/>
      <c r="F155" s="23"/>
      <c r="G155" s="22"/>
      <c r="H155" s="23"/>
      <c r="I155" s="22"/>
      <c r="J155" s="32"/>
      <c r="K155" s="23"/>
      <c r="L155" s="22"/>
      <c r="M155" s="23"/>
    </row>
    <row r="156" spans="1:13" ht="12.75">
      <c r="A156" s="59" t="s">
        <v>96</v>
      </c>
      <c r="B156" s="59"/>
      <c r="C156" s="56"/>
      <c r="D156" s="56"/>
      <c r="E156" s="41"/>
      <c r="F156" s="42">
        <f>E125</f>
        <v>300707</v>
      </c>
      <c r="G156" s="41"/>
      <c r="H156" s="42">
        <f>G125</f>
        <v>0</v>
      </c>
      <c r="I156" s="41"/>
      <c r="J156" s="117">
        <f>SUM(J99:J105)</f>
        <v>0</v>
      </c>
      <c r="K156" s="42">
        <f>SUM(K99:K105)</f>
        <v>0</v>
      </c>
      <c r="L156" s="41"/>
      <c r="M156" s="42">
        <f>L125</f>
        <v>300707</v>
      </c>
    </row>
    <row r="157" spans="1:13" ht="12.75">
      <c r="A157" s="54" t="s">
        <v>71</v>
      </c>
      <c r="B157" s="54"/>
      <c r="C157" s="16"/>
      <c r="D157" s="13"/>
      <c r="E157" s="24"/>
      <c r="F157" s="25"/>
      <c r="G157" s="24"/>
      <c r="H157" s="25"/>
      <c r="I157" s="24"/>
      <c r="J157" s="33"/>
      <c r="K157" s="25"/>
      <c r="L157" s="24"/>
      <c r="M157" s="25"/>
    </row>
    <row r="158" spans="1:13" ht="12.75">
      <c r="A158" s="51"/>
      <c r="B158" s="294" t="s">
        <v>75</v>
      </c>
      <c r="C158" s="294"/>
      <c r="D158" s="295"/>
      <c r="E158" s="24"/>
      <c r="F158" s="25"/>
      <c r="G158" s="24"/>
      <c r="H158" s="25"/>
      <c r="I158" s="24"/>
      <c r="J158" s="33"/>
      <c r="K158" s="25"/>
      <c r="L158" s="24"/>
      <c r="M158" s="25"/>
    </row>
    <row r="159" spans="1:13" ht="13.5">
      <c r="A159" s="51"/>
      <c r="B159" s="51"/>
      <c r="C159" s="16" t="s">
        <v>184</v>
      </c>
      <c r="D159" s="13"/>
      <c r="E159" s="24"/>
      <c r="F159" s="25"/>
      <c r="G159" s="24"/>
      <c r="H159" s="25"/>
      <c r="I159" s="24"/>
      <c r="J159" s="33"/>
      <c r="K159" s="25"/>
      <c r="L159" s="24"/>
      <c r="M159" s="25"/>
    </row>
    <row r="160" spans="3:13" ht="12.75">
      <c r="C160" s="16" t="s">
        <v>97</v>
      </c>
      <c r="D160" s="15"/>
      <c r="E160" s="24">
        <f>MRC!J163</f>
        <v>20058</v>
      </c>
      <c r="F160" s="25" t="str">
        <f>MRC!K163</f>
        <v> </v>
      </c>
      <c r="G160" s="24" t="str">
        <f>'CLD - Effet instr. fin. éliminé'!J165</f>
        <v> </v>
      </c>
      <c r="H160" s="25" t="str">
        <f>'CLD - Effet instr. fin. éliminé'!K165</f>
        <v> </v>
      </c>
      <c r="I160" s="24"/>
      <c r="J160" s="33"/>
      <c r="K160" s="25"/>
      <c r="L160" s="24">
        <f>IF((IF(E160=" ",0,E160)-IF(F160=" ",0,F160)+IF(G160=" ",0,G160)-IF(H160=" ",0,H160)+IF(J160=" ",0,J160)-IF(K160=" ",0,K160))&lt;=0," ",(IF(E160=" ",0,E160)-IF(F160=" ",0,F160)+IF(G160=" ",0,G160)-IF(H160=" ",0,H160)+IF(J160=" ",0,J160)-IF(K160=" ",0,K160)))</f>
        <v>20058</v>
      </c>
      <c r="M160" s="25" t="str">
        <f>IF((-IF(E160=" ",0,E160)+IF(F160=" ",0,F160)-IF(G160=" ",0,G160)+IF(H160=" ",0,H160)-IF(J160=" ",0,J160)+IF(K160=" ",0,K160))&lt;=0," ",(-IF(E160=" ",0,E160)+IF(F160=" ",0,F160)-IF(G160=" ",0,G160)+IF(H160=" ",0,H160)-IF(J160=" ",0,J160)+IF(K160=" ",0,K160)))</f>
        <v> </v>
      </c>
    </row>
    <row r="161" spans="3:13" ht="12.75">
      <c r="C161" s="16" t="s">
        <v>98</v>
      </c>
      <c r="D161" s="15"/>
      <c r="E161" s="24">
        <f>MRC!J164</f>
        <v>5772</v>
      </c>
      <c r="F161" s="25" t="str">
        <f>MRC!K164</f>
        <v> </v>
      </c>
      <c r="G161" s="24" t="str">
        <f>'CLD - Effet instr. fin. éliminé'!J166</f>
        <v> </v>
      </c>
      <c r="H161" s="25" t="str">
        <f>'CLD - Effet instr. fin. éliminé'!K166</f>
        <v> </v>
      </c>
      <c r="I161" s="24"/>
      <c r="J161" s="33"/>
      <c r="K161" s="25"/>
      <c r="L161" s="24">
        <f aca="true" t="shared" si="8" ref="L161:L177">IF((IF(E161=" ",0,E161)-IF(F161=" ",0,F161)+IF(G161=" ",0,G161)-IF(H161=" ",0,H161)+IF(J161=" ",0,J161)-IF(K161=" ",0,K161))&lt;=0," ",(IF(E161=" ",0,E161)-IF(F161=" ",0,F161)+IF(G161=" ",0,G161)-IF(H161=" ",0,H161)+IF(J161=" ",0,J161)-IF(K161=" ",0,K161)))</f>
        <v>5772</v>
      </c>
      <c r="M161" s="25" t="str">
        <f aca="true" t="shared" si="9" ref="M161:M177">IF((-IF(E161=" ",0,E161)+IF(F161=" ",0,F161)-IF(G161=" ",0,G161)+IF(H161=" ",0,H161)-IF(J161=" ",0,J161)+IF(K161=" ",0,K161))&lt;=0," ",(-IF(E161=" ",0,E161)+IF(F161=" ",0,F161)-IF(G161=" ",0,G161)+IF(H161=" ",0,H161)-IF(J161=" ",0,J161)+IF(K161=" ",0,K161)))</f>
        <v> </v>
      </c>
    </row>
    <row r="162" spans="3:13" ht="12.75">
      <c r="C162" s="16" t="s">
        <v>99</v>
      </c>
      <c r="D162" s="15"/>
      <c r="E162" s="24" t="str">
        <f>MRC!J165</f>
        <v> </v>
      </c>
      <c r="F162" s="25" t="str">
        <f>MRC!K165</f>
        <v> </v>
      </c>
      <c r="G162" s="24" t="str">
        <f>'CLD - Effet instr. fin. éliminé'!J167</f>
        <v> </v>
      </c>
      <c r="H162" s="25" t="str">
        <f>'CLD - Effet instr. fin. éliminé'!K167</f>
        <v> </v>
      </c>
      <c r="I162" s="24"/>
      <c r="J162" s="33"/>
      <c r="K162" s="25"/>
      <c r="L162" s="24" t="str">
        <f t="shared" si="8"/>
        <v> </v>
      </c>
      <c r="M162" s="25" t="str">
        <f t="shared" si="9"/>
        <v> </v>
      </c>
    </row>
    <row r="163" spans="3:13" ht="12.75">
      <c r="C163" s="16" t="s">
        <v>100</v>
      </c>
      <c r="D163" s="15"/>
      <c r="E163" s="24">
        <f>MRC!J166</f>
        <v>998420</v>
      </c>
      <c r="F163" s="25" t="str">
        <f>MRC!K166</f>
        <v> </v>
      </c>
      <c r="G163" s="24" t="str">
        <f>'CLD - Effet instr. fin. éliminé'!J168</f>
        <v> </v>
      </c>
      <c r="H163" s="25" t="str">
        <f>'CLD - Effet instr. fin. éliminé'!K168</f>
        <v> </v>
      </c>
      <c r="I163" s="24"/>
      <c r="J163" s="33"/>
      <c r="K163" s="25"/>
      <c r="L163" s="24">
        <f t="shared" si="8"/>
        <v>998420</v>
      </c>
      <c r="M163" s="25" t="str">
        <f t="shared" si="9"/>
        <v> </v>
      </c>
    </row>
    <row r="164" spans="3:13" ht="12.75">
      <c r="C164" s="16" t="s">
        <v>101</v>
      </c>
      <c r="D164" s="13"/>
      <c r="E164" s="24" t="str">
        <f>MRC!J167</f>
        <v> </v>
      </c>
      <c r="F164" s="25" t="str">
        <f>MRC!K167</f>
        <v> </v>
      </c>
      <c r="G164" s="24" t="str">
        <f>'CLD - Effet instr. fin. éliminé'!J169</f>
        <v> </v>
      </c>
      <c r="H164" s="25" t="str">
        <f>'CLD - Effet instr. fin. éliminé'!K169</f>
        <v> </v>
      </c>
      <c r="I164" s="24"/>
      <c r="J164" s="33"/>
      <c r="K164" s="25"/>
      <c r="L164" s="24" t="str">
        <f t="shared" si="8"/>
        <v> </v>
      </c>
      <c r="M164" s="25" t="str">
        <f t="shared" si="9"/>
        <v> </v>
      </c>
    </row>
    <row r="165" spans="3:13" ht="12.75">
      <c r="C165" s="16" t="s">
        <v>102</v>
      </c>
      <c r="D165" s="13"/>
      <c r="E165" s="24">
        <f>MRC!J168</f>
        <v>12941</v>
      </c>
      <c r="F165" s="25" t="str">
        <f>MRC!K168</f>
        <v> </v>
      </c>
      <c r="G165" s="24">
        <f>'CLD - Effet instr. fin. éliminé'!J170</f>
        <v>3790</v>
      </c>
      <c r="H165" s="25" t="str">
        <f>'CLD - Effet instr. fin. éliminé'!K170</f>
        <v> </v>
      </c>
      <c r="I165" s="24"/>
      <c r="J165" s="33"/>
      <c r="K165" s="25"/>
      <c r="L165" s="24">
        <f t="shared" si="8"/>
        <v>16731</v>
      </c>
      <c r="M165" s="25" t="str">
        <f t="shared" si="9"/>
        <v> </v>
      </c>
    </row>
    <row r="166" spans="3:13" ht="12.75">
      <c r="C166" s="16" t="s">
        <v>103</v>
      </c>
      <c r="D166" s="13"/>
      <c r="E166" s="24" t="str">
        <f>MRC!J169</f>
        <v> </v>
      </c>
      <c r="F166" s="25" t="str">
        <f>MRC!K169</f>
        <v> </v>
      </c>
      <c r="G166" s="24" t="str">
        <f>'CLD - Effet instr. fin. éliminé'!J171</f>
        <v> </v>
      </c>
      <c r="H166" s="25" t="str">
        <f>'CLD - Effet instr. fin. éliminé'!K171</f>
        <v> </v>
      </c>
      <c r="I166" s="24"/>
      <c r="J166" s="33"/>
      <c r="K166" s="25"/>
      <c r="L166" s="24" t="str">
        <f t="shared" si="8"/>
        <v> </v>
      </c>
      <c r="M166" s="25" t="str">
        <f t="shared" si="9"/>
        <v> </v>
      </c>
    </row>
    <row r="167" spans="3:14" ht="12.75">
      <c r="C167" s="16" t="s">
        <v>104</v>
      </c>
      <c r="D167" s="13"/>
      <c r="E167" s="24" t="str">
        <f>MRC!J170</f>
        <v> </v>
      </c>
      <c r="F167" s="25" t="str">
        <f>MRC!K170</f>
        <v> </v>
      </c>
      <c r="G167" s="24" t="str">
        <f>'CLD - Effet instr. fin. éliminé'!J172</f>
        <v> </v>
      </c>
      <c r="H167" s="25" t="str">
        <f>'CLD - Effet instr. fin. éliminé'!K172</f>
        <v> </v>
      </c>
      <c r="I167" s="24"/>
      <c r="J167" s="33"/>
      <c r="K167" s="25"/>
      <c r="L167" s="24" t="str">
        <f t="shared" si="8"/>
        <v> </v>
      </c>
      <c r="M167" s="25" t="str">
        <f t="shared" si="9"/>
        <v> </v>
      </c>
      <c r="N167" s="171"/>
    </row>
    <row r="168" spans="1:13" ht="12.75">
      <c r="A168" s="8"/>
      <c r="B168" s="294" t="s">
        <v>0</v>
      </c>
      <c r="C168" s="294"/>
      <c r="D168" s="295"/>
      <c r="E168" s="24"/>
      <c r="F168" s="25"/>
      <c r="G168" s="24"/>
      <c r="H168" s="25"/>
      <c r="I168" s="24"/>
      <c r="J168" s="33"/>
      <c r="K168" s="25"/>
      <c r="L168" s="24" t="str">
        <f t="shared" si="8"/>
        <v> </v>
      </c>
      <c r="M168" s="25" t="str">
        <f t="shared" si="9"/>
        <v> </v>
      </c>
    </row>
    <row r="169" spans="1:13" ht="13.5">
      <c r="A169" s="8"/>
      <c r="B169" s="8"/>
      <c r="C169" s="16" t="s">
        <v>184</v>
      </c>
      <c r="D169" s="13"/>
      <c r="E169" s="24" t="str">
        <f>MRC!J172</f>
        <v> </v>
      </c>
      <c r="F169" s="25" t="str">
        <f>MRC!K172</f>
        <v> </v>
      </c>
      <c r="G169" s="24" t="str">
        <f>'CLD - Effet instr. fin. éliminé'!J174</f>
        <v> </v>
      </c>
      <c r="H169" s="25" t="str">
        <f>'CLD - Effet instr. fin. éliminé'!K174</f>
        <v> </v>
      </c>
      <c r="I169" s="24"/>
      <c r="J169" s="33"/>
      <c r="K169" s="25"/>
      <c r="L169" s="24" t="str">
        <f t="shared" si="8"/>
        <v> </v>
      </c>
      <c r="M169" s="25" t="str">
        <f t="shared" si="9"/>
        <v> </v>
      </c>
    </row>
    <row r="170" spans="1:13" ht="37.5" customHeight="1">
      <c r="A170" s="8"/>
      <c r="B170" s="267" t="s">
        <v>111</v>
      </c>
      <c r="C170" s="267"/>
      <c r="D170" s="268"/>
      <c r="E170" s="24"/>
      <c r="F170" s="25"/>
      <c r="G170" s="24"/>
      <c r="H170" s="25"/>
      <c r="I170" s="24"/>
      <c r="J170" s="33"/>
      <c r="K170" s="25"/>
      <c r="L170" s="24" t="str">
        <f t="shared" si="8"/>
        <v> </v>
      </c>
      <c r="M170" s="25" t="str">
        <f t="shared" si="9"/>
        <v> </v>
      </c>
    </row>
    <row r="171" spans="1:13" ht="12.75" customHeight="1">
      <c r="A171" s="8"/>
      <c r="B171" s="8"/>
      <c r="C171" s="55" t="s">
        <v>105</v>
      </c>
      <c r="D171" s="53"/>
      <c r="E171" s="24" t="str">
        <f>MRC!J174</f>
        <v> </v>
      </c>
      <c r="F171" s="25" t="str">
        <f>MRC!K174</f>
        <v> </v>
      </c>
      <c r="G171" s="24">
        <f>'CLD - Effet instr. fin. éliminé'!J176</f>
        <v>240000</v>
      </c>
      <c r="H171" s="25" t="str">
        <f>'CLD - Effet instr. fin. éliminé'!K176</f>
        <v> </v>
      </c>
      <c r="I171" s="24"/>
      <c r="J171" s="33"/>
      <c r="K171" s="25"/>
      <c r="L171" s="24">
        <f t="shared" si="8"/>
        <v>240000</v>
      </c>
      <c r="M171" s="25" t="str">
        <f t="shared" si="9"/>
        <v> </v>
      </c>
    </row>
    <row r="172" spans="2:13" ht="12.75">
      <c r="B172" s="294" t="s">
        <v>14</v>
      </c>
      <c r="C172" s="294"/>
      <c r="D172" s="295"/>
      <c r="E172" s="24"/>
      <c r="F172" s="25"/>
      <c r="G172" s="24"/>
      <c r="H172" s="25"/>
      <c r="I172" s="24"/>
      <c r="J172" s="33"/>
      <c r="K172" s="25"/>
      <c r="L172" s="24" t="str">
        <f t="shared" si="8"/>
        <v> </v>
      </c>
      <c r="M172" s="25" t="str">
        <f t="shared" si="9"/>
        <v> </v>
      </c>
    </row>
    <row r="173" spans="1:13" ht="24.75" customHeight="1">
      <c r="A173" s="8"/>
      <c r="B173" s="8"/>
      <c r="C173" s="290" t="s">
        <v>113</v>
      </c>
      <c r="D173" s="291"/>
      <c r="E173" s="24" t="str">
        <f>MRC!J176</f>
        <v> </v>
      </c>
      <c r="F173" s="25">
        <f>MRC!K176</f>
        <v>825417</v>
      </c>
      <c r="G173" s="24" t="str">
        <f>'CLD - Effet instr. fin. éliminé'!J178</f>
        <v> </v>
      </c>
      <c r="H173" s="25">
        <f>'CLD - Effet instr. fin. éliminé'!K178</f>
        <v>40000</v>
      </c>
      <c r="I173" s="24"/>
      <c r="J173" s="33"/>
      <c r="K173" s="25"/>
      <c r="L173" s="24" t="str">
        <f t="shared" si="8"/>
        <v> </v>
      </c>
      <c r="M173" s="25">
        <f t="shared" si="9"/>
        <v>865417</v>
      </c>
    </row>
    <row r="174" spans="2:13" ht="12.75">
      <c r="B174" s="294" t="s">
        <v>38</v>
      </c>
      <c r="C174" s="294"/>
      <c r="D174" s="295"/>
      <c r="E174" s="24"/>
      <c r="F174" s="25"/>
      <c r="G174" s="24"/>
      <c r="H174" s="25"/>
      <c r="I174" s="24"/>
      <c r="J174" s="33"/>
      <c r="K174" s="25"/>
      <c r="L174" s="24" t="str">
        <f t="shared" si="8"/>
        <v> </v>
      </c>
      <c r="M174" s="25" t="str">
        <f t="shared" si="9"/>
        <v> </v>
      </c>
    </row>
    <row r="175" spans="1:13" ht="12.75">
      <c r="A175" s="8"/>
      <c r="B175" s="8"/>
      <c r="C175" s="16" t="s">
        <v>15</v>
      </c>
      <c r="D175" s="13"/>
      <c r="E175" s="24" t="str">
        <f>MRC!J178</f>
        <v> </v>
      </c>
      <c r="F175" s="25">
        <f>MRC!K178</f>
        <v>61774</v>
      </c>
      <c r="G175" s="24" t="str">
        <f>'CLD - Effet instr. fin. éliminé'!J180</f>
        <v> </v>
      </c>
      <c r="H175" s="25">
        <f>'CLD - Effet instr. fin. éliminé'!K180</f>
        <v>3790</v>
      </c>
      <c r="I175" s="24"/>
      <c r="J175" s="33"/>
      <c r="K175" s="25"/>
      <c r="L175" s="24" t="str">
        <f t="shared" si="8"/>
        <v> </v>
      </c>
      <c r="M175" s="25">
        <f t="shared" si="9"/>
        <v>65564</v>
      </c>
    </row>
    <row r="176" spans="1:13" ht="12.75">
      <c r="A176" s="8"/>
      <c r="B176" s="8"/>
      <c r="C176" s="16" t="s">
        <v>106</v>
      </c>
      <c r="D176" s="13"/>
      <c r="E176" s="24" t="str">
        <f>MRC!J179</f>
        <v> </v>
      </c>
      <c r="F176" s="25" t="str">
        <f>MRC!K179</f>
        <v> </v>
      </c>
      <c r="G176" s="24" t="str">
        <f>'CLD - Effet instr. fin. éliminé'!J181</f>
        <v> </v>
      </c>
      <c r="H176" s="25" t="str">
        <f>'CLD - Effet instr. fin. éliminé'!K181</f>
        <v> </v>
      </c>
      <c r="I176" s="24"/>
      <c r="J176" s="33"/>
      <c r="K176" s="25"/>
      <c r="L176" s="24" t="str">
        <f t="shared" si="8"/>
        <v> </v>
      </c>
      <c r="M176" s="25" t="str">
        <f t="shared" si="9"/>
        <v> </v>
      </c>
    </row>
    <row r="177" spans="1:13" ht="24.75" customHeight="1">
      <c r="A177" s="8"/>
      <c r="B177" s="8"/>
      <c r="C177" s="290" t="s">
        <v>80</v>
      </c>
      <c r="D177" s="291"/>
      <c r="E177" s="24" t="str">
        <f>MRC!J180</f>
        <v> </v>
      </c>
      <c r="F177" s="25">
        <f>MRC!K180</f>
        <v>150000</v>
      </c>
      <c r="G177" s="24" t="str">
        <f>'CLD - Effet instr. fin. éliminé'!J182</f>
        <v> </v>
      </c>
      <c r="H177" s="25">
        <f>'CLD - Effet instr. fin. éliminé'!K182</f>
        <v>200000</v>
      </c>
      <c r="I177" s="24"/>
      <c r="J177" s="33"/>
      <c r="K177" s="25"/>
      <c r="L177" s="24" t="str">
        <f t="shared" si="8"/>
        <v> </v>
      </c>
      <c r="M177" s="25">
        <f t="shared" si="9"/>
        <v>350000</v>
      </c>
    </row>
    <row r="178" spans="1:13" ht="24.75" customHeight="1">
      <c r="A178" s="269" t="s">
        <v>81</v>
      </c>
      <c r="B178" s="269"/>
      <c r="C178" s="269"/>
      <c r="D178" s="334"/>
      <c r="E178" s="43">
        <f>IF(IF(SUM(F156:F177)&gt;SUM(E156:E177),SUM(F156:F177)-SUM(E156:E177),0)&lt;=0," ",IF(SUM(F156:F177)&gt;SUM(E156:E177),SUM(F156:F177)-SUM(E156:E177),0))</f>
        <v>300707</v>
      </c>
      <c r="F178" s="44" t="str">
        <f>IF(IF(SUM(E156:E177)&gt;SUM(F156:F177),SUM(E156:E177)-SUM(F156:F177),0)&lt;=0," ",IF(SUM(E156:E177)&gt;SUM(F156:F177),SUM(E156:E177)-SUM(F156:F177),0))</f>
        <v> </v>
      </c>
      <c r="G178" s="43" t="str">
        <f>IF(IF(SUM(H156:H177)&gt;SUM(G156:G177),SUM(H156:H177)-SUM(G156:G177),0)&lt;=0," ",IF(SUM(H156:H177)&gt;SUM(G156:G177),SUM(H156:H177)-SUM(G156:G177),0))</f>
        <v> </v>
      </c>
      <c r="H178" s="44" t="str">
        <f>IF(IF(SUM(G156:G177)&gt;SUM(H156:H177),SUM(G156:G177)-SUM(H156:H177),0)&lt;=0," ",IF(SUM(G156:G177)&gt;SUM(H156:H177),SUM(G156:G177)-SUM(H156:H177),0))</f>
        <v> </v>
      </c>
      <c r="I178" s="119"/>
      <c r="J178" s="120">
        <f>IF(SUM(J156:J177)&gt;=SUM(K156:K177),0,SUM(K156:K177)-SUM(J156:J177))</f>
        <v>0</v>
      </c>
      <c r="K178" s="120">
        <f>IF(SUM(K156:K177)&gt;=SUM(J156:J177),0,SUM(J156:J177)-SUM(K177:K1467))</f>
        <v>0</v>
      </c>
      <c r="L178" s="43">
        <f>IF(IF(SUM(M156:M177)&gt;SUM(L156:L177),SUM(M156:M177)-SUM(L156:L177),0)&lt;=0," ",IF(SUM(M156:M177)&gt;SUM(L156:L177),SUM(M156:M177)-SUM(L156:L177),0))</f>
        <v>300707</v>
      </c>
      <c r="M178" s="44" t="str">
        <f>IF(IF(SUM(L156:L177)&gt;SUM(M156:M177),SUM(L156:L177)-SUM(M156:M177),0)&lt;=0," ",IF(SUM(L156:L177)&gt;SUM(M156:M177),SUM(L156:L177)-SUM(M156:M177),0))</f>
        <v> </v>
      </c>
    </row>
    <row r="179" spans="1:13" ht="15.75" customHeight="1">
      <c r="A179" s="344" t="s">
        <v>116</v>
      </c>
      <c r="B179" s="344"/>
      <c r="C179" s="344"/>
      <c r="D179" s="345"/>
      <c r="E179" s="28">
        <f>SUM(E156:E178)</f>
        <v>1337898</v>
      </c>
      <c r="F179" s="29">
        <f>SUM(F156:F178)</f>
        <v>1337898</v>
      </c>
      <c r="G179" s="28">
        <f>SUM(G156:G178)</f>
        <v>243790</v>
      </c>
      <c r="H179" s="29">
        <f>SUM(H156:H178)</f>
        <v>243790</v>
      </c>
      <c r="I179" s="121"/>
      <c r="J179" s="122">
        <f>SUM(J156:J178)</f>
        <v>0</v>
      </c>
      <c r="K179" s="123">
        <f>SUM(K156:K178)</f>
        <v>0</v>
      </c>
      <c r="L179" s="28">
        <f>SUM(L156:L178)</f>
        <v>1581688</v>
      </c>
      <c r="M179" s="29">
        <f>SUM(M156:M178)</f>
        <v>1581688</v>
      </c>
    </row>
    <row r="181" spans="1:13" ht="13.5" customHeight="1">
      <c r="A181" s="8" t="s">
        <v>118</v>
      </c>
      <c r="B181" s="8" t="s">
        <v>181</v>
      </c>
      <c r="C181" s="8"/>
      <c r="D181" s="8"/>
      <c r="E181" s="182"/>
      <c r="F181" s="182"/>
      <c r="G181" s="143"/>
      <c r="H181" s="183"/>
      <c r="I181" s="182"/>
      <c r="J181"/>
      <c r="K181"/>
      <c r="L181"/>
      <c r="M181"/>
    </row>
    <row r="184" spans="1:13" ht="32.25" customHeight="1">
      <c r="A184" s="446" t="s">
        <v>196</v>
      </c>
      <c r="B184" s="447"/>
      <c r="C184" s="447"/>
      <c r="D184" s="447"/>
      <c r="E184" s="447"/>
      <c r="F184" s="447"/>
      <c r="G184" s="447"/>
      <c r="H184" s="447"/>
      <c r="I184" s="447"/>
      <c r="J184" s="447"/>
      <c r="K184" s="447"/>
      <c r="L184" s="211"/>
      <c r="M184" s="140"/>
    </row>
    <row r="185" spans="5:11" ht="12.75">
      <c r="E185" s="199"/>
      <c r="F185" s="69"/>
      <c r="G185" s="69"/>
      <c r="H185" s="69"/>
      <c r="I185" s="69"/>
      <c r="J185" s="186" t="s">
        <v>26</v>
      </c>
      <c r="K185" s="186" t="s">
        <v>27</v>
      </c>
    </row>
    <row r="186" spans="10:11" ht="12.75">
      <c r="J186" s="32"/>
      <c r="K186" s="32"/>
    </row>
    <row r="187" spans="2:11" ht="12.75">
      <c r="B187" s="76" t="s">
        <v>118</v>
      </c>
      <c r="C187" s="444" t="s">
        <v>214</v>
      </c>
      <c r="D187" s="444"/>
      <c r="E187" s="444"/>
      <c r="F187" s="444"/>
      <c r="G187" s="444"/>
      <c r="H187" s="10"/>
      <c r="I187" s="209"/>
      <c r="J187" s="32">
        <v>722525</v>
      </c>
      <c r="K187" s="32"/>
    </row>
    <row r="188" spans="2:11" ht="12.75">
      <c r="B188" s="76"/>
      <c r="C188" s="10"/>
      <c r="D188" s="210" t="s">
        <v>205</v>
      </c>
      <c r="E188" s="210"/>
      <c r="F188" s="210"/>
      <c r="G188" s="210"/>
      <c r="H188" s="10"/>
      <c r="I188" s="209"/>
      <c r="J188" s="32"/>
      <c r="K188" s="32">
        <f>J187</f>
        <v>722525</v>
      </c>
    </row>
    <row r="189" spans="2:11" ht="12.75" customHeight="1">
      <c r="B189" s="76"/>
      <c r="C189" s="445" t="s">
        <v>230</v>
      </c>
      <c r="D189" s="445"/>
      <c r="E189" s="445"/>
      <c r="F189" s="445"/>
      <c r="G189" s="445"/>
      <c r="H189" s="445"/>
      <c r="I189" s="209"/>
      <c r="J189" s="32"/>
      <c r="K189" s="32"/>
    </row>
    <row r="190" spans="2:11" ht="12.75">
      <c r="B190" s="76"/>
      <c r="C190" s="208"/>
      <c r="D190" s="210"/>
      <c r="E190" s="208"/>
      <c r="F190" s="208"/>
      <c r="G190" s="208"/>
      <c r="H190" s="208"/>
      <c r="I190" s="209"/>
      <c r="J190" s="32"/>
      <c r="K190" s="32"/>
    </row>
    <row r="191" spans="5:11" ht="12.75" customHeight="1">
      <c r="E191" s="76"/>
      <c r="F191" s="130"/>
      <c r="G191" s="130"/>
      <c r="H191" s="130"/>
      <c r="I191" s="133"/>
      <c r="J191" s="32"/>
      <c r="K191" s="32"/>
    </row>
    <row r="192" spans="5:11" ht="12.75">
      <c r="E192" s="77" t="s">
        <v>117</v>
      </c>
      <c r="F192" s="74"/>
      <c r="G192" s="74"/>
      <c r="H192" s="74"/>
      <c r="I192" s="74"/>
      <c r="J192" s="38">
        <f>SUM(J186:J191)</f>
        <v>722525</v>
      </c>
      <c r="K192" s="38">
        <f>SUM(K186:K191)</f>
        <v>722525</v>
      </c>
    </row>
    <row r="194" spans="1:13" s="196" customFormat="1" ht="12.75">
      <c r="A194" s="137" t="s">
        <v>259</v>
      </c>
      <c r="B194" s="137"/>
      <c r="C194" s="137" t="s">
        <v>260</v>
      </c>
      <c r="D194" s="137"/>
      <c r="E194" s="255"/>
      <c r="F194" s="255"/>
      <c r="G194" s="255"/>
      <c r="H194" s="255"/>
      <c r="I194" s="255"/>
      <c r="J194" s="255"/>
      <c r="K194" s="255"/>
      <c r="L194" s="255"/>
      <c r="M194" s="255"/>
    </row>
    <row r="197" spans="1:13" ht="15.75" customHeight="1">
      <c r="A197" s="341" t="s">
        <v>197</v>
      </c>
      <c r="B197" s="342"/>
      <c r="C197" s="342"/>
      <c r="D197" s="342"/>
      <c r="E197" s="342"/>
      <c r="F197" s="342"/>
      <c r="G197" s="342"/>
      <c r="H197" s="342"/>
      <c r="I197" s="342"/>
      <c r="J197" s="342"/>
      <c r="K197" s="342"/>
      <c r="L197" s="342"/>
      <c r="M197" s="343"/>
    </row>
    <row r="198" spans="1:13" s="64" customFormat="1" ht="13.5" customHeight="1">
      <c r="A198" s="279"/>
      <c r="B198" s="277"/>
      <c r="C198" s="277"/>
      <c r="D198" s="278"/>
      <c r="E198" s="442" t="s">
        <v>129</v>
      </c>
      <c r="F198" s="443"/>
      <c r="G198" s="443"/>
      <c r="H198" s="443"/>
      <c r="I198" s="280" t="s">
        <v>109</v>
      </c>
      <c r="J198" s="281"/>
      <c r="K198" s="282"/>
      <c r="L198" s="280" t="s">
        <v>130</v>
      </c>
      <c r="M198" s="282"/>
    </row>
    <row r="199" spans="1:13" s="64" customFormat="1" ht="12.75" customHeight="1">
      <c r="A199" s="274"/>
      <c r="B199" s="275"/>
      <c r="C199" s="275"/>
      <c r="D199" s="276"/>
      <c r="E199" s="283" t="s">
        <v>263</v>
      </c>
      <c r="F199" s="285"/>
      <c r="G199" s="283" t="s">
        <v>264</v>
      </c>
      <c r="H199" s="285"/>
      <c r="I199" s="283"/>
      <c r="J199" s="284"/>
      <c r="K199" s="285"/>
      <c r="L199" s="283"/>
      <c r="M199" s="285"/>
    </row>
    <row r="200" spans="5:13" ht="12.75">
      <c r="E200" s="438"/>
      <c r="F200" s="439"/>
      <c r="G200" s="438"/>
      <c r="H200" s="439"/>
      <c r="I200" s="78"/>
      <c r="J200" s="440"/>
      <c r="K200" s="441"/>
      <c r="L200" s="438"/>
      <c r="M200" s="439"/>
    </row>
    <row r="201" spans="1:13" ht="28.5" customHeight="1">
      <c r="A201" s="351" t="s">
        <v>165</v>
      </c>
      <c r="B201" s="351"/>
      <c r="C201" s="351"/>
      <c r="D201" s="266"/>
      <c r="E201" s="310"/>
      <c r="F201" s="311"/>
      <c r="G201" s="310"/>
      <c r="H201" s="311"/>
      <c r="I201" s="79"/>
      <c r="J201" s="328"/>
      <c r="K201" s="329"/>
      <c r="L201" s="310"/>
      <c r="M201" s="311"/>
    </row>
    <row r="202" spans="1:13" ht="12.75">
      <c r="A202" s="59" t="s">
        <v>87</v>
      </c>
      <c r="B202" s="59"/>
      <c r="C202" s="158"/>
      <c r="D202" s="158"/>
      <c r="E202" s="316">
        <f>MRC!J210</f>
        <v>379803</v>
      </c>
      <c r="F202" s="317"/>
      <c r="G202" s="316">
        <f>'CLD - Effet instr. fin. éliminé'!J258</f>
        <v>-193626</v>
      </c>
      <c r="H202" s="317"/>
      <c r="I202" s="41"/>
      <c r="J202" s="352">
        <f>+K124-J124</f>
        <v>0</v>
      </c>
      <c r="K202" s="317"/>
      <c r="L202" s="316">
        <f>IF(L124=" ",M124,-L124)</f>
        <v>186177</v>
      </c>
      <c r="M202" s="317"/>
    </row>
    <row r="203" spans="2:13" ht="12.75">
      <c r="B203" s="353" t="s">
        <v>122</v>
      </c>
      <c r="C203" s="353"/>
      <c r="D203" s="354"/>
      <c r="E203" s="304"/>
      <c r="F203" s="305"/>
      <c r="G203" s="304"/>
      <c r="H203" s="305"/>
      <c r="I203" s="80"/>
      <c r="J203" s="298"/>
      <c r="K203" s="299"/>
      <c r="L203" s="304"/>
      <c r="M203" s="305"/>
    </row>
    <row r="204" spans="1:13" ht="13.5">
      <c r="A204" s="51"/>
      <c r="B204" s="83"/>
      <c r="C204" s="16" t="s">
        <v>184</v>
      </c>
      <c r="D204" s="15"/>
      <c r="E204" s="304">
        <f>MRC!J212</f>
        <v>-1037191</v>
      </c>
      <c r="F204" s="305"/>
      <c r="G204" s="361">
        <f>'CLD - Effet instr. fin. éliminé'!J260</f>
        <v>-3790</v>
      </c>
      <c r="H204" s="362"/>
      <c r="I204" s="80"/>
      <c r="J204" s="298"/>
      <c r="K204" s="299"/>
      <c r="L204" s="361">
        <f>IF(IF(E204=" ",0,E204)+IF(G204=" ",0,G204)-IF(J204=" ",0,J204)=0," ",IF(E204=" ",0,E204)+IF(G204=" ",0,G204)-IF(J204=" ",0,J204))</f>
        <v>-1040981</v>
      </c>
      <c r="M204" s="362"/>
    </row>
    <row r="205" spans="2:13" ht="12.75">
      <c r="B205" s="8"/>
      <c r="C205" s="15" t="s">
        <v>88</v>
      </c>
      <c r="D205" s="15"/>
      <c r="E205" s="304" t="str">
        <f>MRC!J213</f>
        <v> </v>
      </c>
      <c r="F205" s="305"/>
      <c r="G205" s="361" t="str">
        <f>'CLD - Effet instr. fin. éliminé'!J261</f>
        <v> </v>
      </c>
      <c r="H205" s="362"/>
      <c r="I205" s="80"/>
      <c r="J205" s="298"/>
      <c r="K205" s="299"/>
      <c r="L205" s="361" t="str">
        <f aca="true" t="shared" si="10" ref="L205:L211">IF(IF(E205=" ",0,E205)+IF(G205=" ",0,G205)-IF(J205=" ",0,J205)=0," ",IF(E205=" ",0,E205)+IF(G205=" ",0,G205)-IF(J205=" ",0,J205))</f>
        <v> </v>
      </c>
      <c r="M205" s="362"/>
    </row>
    <row r="206" spans="2:13" ht="12.75">
      <c r="B206" s="8"/>
      <c r="C206" s="16" t="s">
        <v>86</v>
      </c>
      <c r="D206" s="15"/>
      <c r="E206" s="304">
        <f>MRC!J214</f>
        <v>690894</v>
      </c>
      <c r="F206" s="305"/>
      <c r="G206" s="361">
        <f>'CLD - Effet instr. fin. éliminé'!J262</f>
        <v>10992</v>
      </c>
      <c r="H206" s="362"/>
      <c r="I206" s="80"/>
      <c r="J206" s="298"/>
      <c r="K206" s="299"/>
      <c r="L206" s="361">
        <f t="shared" si="10"/>
        <v>701886</v>
      </c>
      <c r="M206" s="362"/>
    </row>
    <row r="207" spans="2:13" ht="12.75">
      <c r="B207" s="8"/>
      <c r="C207" s="16" t="s">
        <v>89</v>
      </c>
      <c r="D207" s="131"/>
      <c r="E207" s="304" t="str">
        <f>MRC!J215</f>
        <v> </v>
      </c>
      <c r="F207" s="305"/>
      <c r="G207" s="361">
        <f>'CLD - Effet instr. fin. éliminé'!J263</f>
        <v>284</v>
      </c>
      <c r="H207" s="362"/>
      <c r="I207" s="80"/>
      <c r="J207" s="298"/>
      <c r="K207" s="299"/>
      <c r="L207" s="361">
        <f t="shared" si="10"/>
        <v>284</v>
      </c>
      <c r="M207" s="362"/>
    </row>
    <row r="208" spans="2:13" ht="12.75">
      <c r="B208" s="82"/>
      <c r="C208" s="16" t="s">
        <v>185</v>
      </c>
      <c r="D208" s="15"/>
      <c r="E208" s="304" t="str">
        <f>MRC!J216</f>
        <v> </v>
      </c>
      <c r="F208" s="305"/>
      <c r="G208" s="361" t="str">
        <f>'CLD - Effet instr. fin. éliminé'!J264</f>
        <v> </v>
      </c>
      <c r="H208" s="362"/>
      <c r="I208" s="80"/>
      <c r="J208" s="298"/>
      <c r="K208" s="299"/>
      <c r="L208" s="361" t="str">
        <f t="shared" si="10"/>
        <v> </v>
      </c>
      <c r="M208" s="362"/>
    </row>
    <row r="209" spans="2:13" ht="12.75" customHeight="1">
      <c r="B209" s="335" t="s">
        <v>183</v>
      </c>
      <c r="C209" s="335"/>
      <c r="D209" s="336"/>
      <c r="E209" s="304" t="str">
        <f>MRC!J217</f>
        <v> </v>
      </c>
      <c r="F209" s="305"/>
      <c r="G209" s="361" t="str">
        <f>'CLD - Effet instr. fin. éliminé'!J265</f>
        <v> </v>
      </c>
      <c r="H209" s="362"/>
      <c r="I209" s="80"/>
      <c r="J209" s="298"/>
      <c r="K209" s="299"/>
      <c r="L209" s="361" t="str">
        <f t="shared" si="10"/>
        <v> </v>
      </c>
      <c r="M209" s="362"/>
    </row>
    <row r="210" spans="2:13" ht="12.75" customHeight="1">
      <c r="B210" s="335" t="s">
        <v>123</v>
      </c>
      <c r="C210" s="335"/>
      <c r="D210" s="336"/>
      <c r="E210" s="304" t="str">
        <f>MRC!J218</f>
        <v> </v>
      </c>
      <c r="F210" s="305"/>
      <c r="G210" s="361" t="str">
        <f>'CLD - Effet instr. fin. éliminé'!J266</f>
        <v> </v>
      </c>
      <c r="H210" s="362"/>
      <c r="I210" s="80"/>
      <c r="J210" s="298"/>
      <c r="K210" s="299"/>
      <c r="L210" s="361" t="str">
        <f t="shared" si="10"/>
        <v> </v>
      </c>
      <c r="M210" s="362"/>
    </row>
    <row r="211" spans="2:13" ht="12.75" customHeight="1">
      <c r="B211" s="339" t="s">
        <v>131</v>
      </c>
      <c r="C211" s="339"/>
      <c r="D211" s="340"/>
      <c r="E211" s="324">
        <f>MRC!J219</f>
        <v>-30800</v>
      </c>
      <c r="F211" s="325"/>
      <c r="G211" s="361">
        <f>'CLD - Effet instr. fin. éliminé'!J267</f>
        <v>1200</v>
      </c>
      <c r="H211" s="362"/>
      <c r="I211" s="47"/>
      <c r="J211" s="300"/>
      <c r="K211" s="301"/>
      <c r="L211" s="361">
        <f t="shared" si="10"/>
        <v>-29600</v>
      </c>
      <c r="M211" s="362"/>
    </row>
    <row r="212" spans="1:13" ht="12.75">
      <c r="A212" s="150" t="s">
        <v>165</v>
      </c>
      <c r="B212" s="151"/>
      <c r="C212" s="151"/>
      <c r="D212" s="151"/>
      <c r="E212" s="326">
        <f>SUM(E202:F211)</f>
        <v>2706</v>
      </c>
      <c r="F212" s="327"/>
      <c r="G212" s="326">
        <f>SUM(G202:H211)</f>
        <v>-184940</v>
      </c>
      <c r="H212" s="327"/>
      <c r="I212" s="152"/>
      <c r="J212" s="302">
        <f>SUM(J202:K211)</f>
        <v>0</v>
      </c>
      <c r="K212" s="303"/>
      <c r="L212" s="326">
        <f>SUM(L202:M211)</f>
        <v>-182234</v>
      </c>
      <c r="M212" s="327"/>
    </row>
    <row r="213" spans="1:13" ht="24.75" customHeight="1">
      <c r="A213" s="8"/>
      <c r="B213" s="337" t="s">
        <v>128</v>
      </c>
      <c r="C213" s="337"/>
      <c r="D213" s="338"/>
      <c r="E213" s="310">
        <f>MRC!J221</f>
        <v>-4391551</v>
      </c>
      <c r="F213" s="311"/>
      <c r="G213" s="361">
        <f>'CLD - Effet instr. fin. éliminé'!J269</f>
        <v>936330</v>
      </c>
      <c r="H213" s="362"/>
      <c r="I213" s="149"/>
      <c r="J213" s="448"/>
      <c r="K213" s="449"/>
      <c r="L213" s="361">
        <f>IF(IF(E213=" ",0,E213)+IF(G213=" ",0,G213)-IF(J213=" ",0,J213)=0," ",IF(E213=" ",0,E213)+IF(G213=" ",0,G213)-IF(J213=" ",0,J213))</f>
        <v>-3455221</v>
      </c>
      <c r="M213" s="362"/>
    </row>
    <row r="214" spans="1:13" ht="12.75">
      <c r="A214" s="8"/>
      <c r="B214" s="14" t="s">
        <v>64</v>
      </c>
      <c r="C214" s="17"/>
      <c r="D214" s="105"/>
      <c r="E214" s="306" t="str">
        <f>MRC!J222</f>
        <v> </v>
      </c>
      <c r="F214" s="307"/>
      <c r="G214" s="361" t="str">
        <f>'CLD - Effet instr. fin. éliminé'!J270</f>
        <v> </v>
      </c>
      <c r="H214" s="362"/>
      <c r="I214" s="47"/>
      <c r="J214" s="404"/>
      <c r="K214" s="405"/>
      <c r="L214" s="361" t="str">
        <f>IF(IF(E214=" ",0,E214)+IF(G214=" ",0,G214)-IF(J214=" ",0,J214)=0," ",IF(E214=" ",0,E214)+IF(G214=" ",0,G214)-IF(J214=" ",0,J214))</f>
        <v> </v>
      </c>
      <c r="M214" s="362"/>
    </row>
    <row r="215" spans="1:13" ht="24.75" customHeight="1">
      <c r="A215" s="269" t="s">
        <v>125</v>
      </c>
      <c r="B215" s="269"/>
      <c r="C215" s="269"/>
      <c r="D215" s="334"/>
      <c r="E215" s="271">
        <f>SUM(E213:F214)</f>
        <v>-4391551</v>
      </c>
      <c r="F215" s="272"/>
      <c r="G215" s="271">
        <f>SUM(G213:H214)</f>
        <v>936330</v>
      </c>
      <c r="H215" s="272"/>
      <c r="I215" s="43"/>
      <c r="J215" s="312">
        <f>SUM(J213:K214)</f>
        <v>0</v>
      </c>
      <c r="K215" s="313"/>
      <c r="L215" s="271">
        <f>SUM(L213:M214)</f>
        <v>-3455221</v>
      </c>
      <c r="M215" s="272"/>
    </row>
    <row r="216" spans="1:13" ht="12.75" customHeight="1">
      <c r="A216" s="332" t="s">
        <v>124</v>
      </c>
      <c r="B216" s="332"/>
      <c r="C216" s="332"/>
      <c r="D216" s="333"/>
      <c r="E216" s="296">
        <f>E212+E215</f>
        <v>-4388845</v>
      </c>
      <c r="F216" s="297"/>
      <c r="G216" s="296">
        <f>G212+G215</f>
        <v>751390</v>
      </c>
      <c r="H216" s="297"/>
      <c r="I216" s="81"/>
      <c r="J216" s="368">
        <f>J212+J215</f>
        <v>0</v>
      </c>
      <c r="K216" s="369"/>
      <c r="L216" s="296">
        <f>L212+L215</f>
        <v>-3637455</v>
      </c>
      <c r="M216" s="297"/>
    </row>
    <row r="217" spans="1:13" ht="12.75">
      <c r="A217" s="12" t="s">
        <v>135</v>
      </c>
      <c r="B217" s="12"/>
      <c r="C217" s="12"/>
      <c r="D217" s="12"/>
      <c r="E217" s="308">
        <f>SUM(E7:E23)-SUM(F7:F23)</f>
        <v>-4388845</v>
      </c>
      <c r="F217" s="309"/>
      <c r="G217" s="308">
        <f>SUM(G7:G23)-SUM(H7:H23)</f>
        <v>751390</v>
      </c>
      <c r="H217" s="309"/>
      <c r="I217" s="167"/>
      <c r="J217" s="456"/>
      <c r="K217" s="457"/>
      <c r="L217" s="308">
        <f>SUM(L7:L23)-SUM(M7:M23)</f>
        <v>-3637455</v>
      </c>
      <c r="M217" s="309"/>
    </row>
    <row r="219" spans="1:13" ht="13.5" customHeight="1">
      <c r="A219" s="8" t="s">
        <v>118</v>
      </c>
      <c r="B219" s="8" t="s">
        <v>181</v>
      </c>
      <c r="C219" s="8"/>
      <c r="D219" s="8"/>
      <c r="E219" s="182"/>
      <c r="F219" s="182"/>
      <c r="G219" s="143"/>
      <c r="H219" s="183"/>
      <c r="I219" s="182"/>
      <c r="J219"/>
      <c r="K219"/>
      <c r="L219"/>
      <c r="M219"/>
    </row>
    <row r="220" spans="1:13" s="196" customFormat="1" ht="25.5" customHeight="1">
      <c r="A220" s="450" t="s">
        <v>192</v>
      </c>
      <c r="B220" s="450"/>
      <c r="C220" s="450"/>
      <c r="D220" s="450"/>
      <c r="E220" s="450"/>
      <c r="F220" s="450"/>
      <c r="G220" s="450"/>
      <c r="H220" s="450"/>
      <c r="I220" s="450"/>
      <c r="J220" s="450"/>
      <c r="K220" s="450"/>
      <c r="L220" s="450"/>
      <c r="M220" s="450"/>
    </row>
    <row r="222" spans="1:13" ht="15" customHeight="1">
      <c r="A222" s="341" t="s">
        <v>198</v>
      </c>
      <c r="B222" s="342"/>
      <c r="C222" s="342"/>
      <c r="D222" s="342"/>
      <c r="E222" s="342"/>
      <c r="F222" s="342"/>
      <c r="G222" s="342"/>
      <c r="H222" s="342"/>
      <c r="I222" s="342"/>
      <c r="J222" s="342"/>
      <c r="K222" s="342"/>
      <c r="L222" s="342"/>
      <c r="M222" s="343"/>
    </row>
    <row r="223" spans="1:13" s="64" customFormat="1" ht="13.5" customHeight="1">
      <c r="A223" s="279"/>
      <c r="B223" s="277"/>
      <c r="C223" s="277"/>
      <c r="D223" s="278"/>
      <c r="E223" s="442" t="s">
        <v>129</v>
      </c>
      <c r="F223" s="443"/>
      <c r="G223" s="443"/>
      <c r="H223" s="443"/>
      <c r="I223" s="280" t="s">
        <v>109</v>
      </c>
      <c r="J223" s="281"/>
      <c r="K223" s="282"/>
      <c r="L223" s="280" t="s">
        <v>130</v>
      </c>
      <c r="M223" s="282"/>
    </row>
    <row r="224" spans="1:13" s="64" customFormat="1" ht="12.75" customHeight="1">
      <c r="A224" s="274"/>
      <c r="B224" s="275"/>
      <c r="C224" s="275"/>
      <c r="D224" s="276"/>
      <c r="E224" s="283" t="s">
        <v>263</v>
      </c>
      <c r="F224" s="285"/>
      <c r="G224" s="283" t="s">
        <v>264</v>
      </c>
      <c r="H224" s="285"/>
      <c r="I224" s="283"/>
      <c r="J224" s="284"/>
      <c r="K224" s="285"/>
      <c r="L224" s="283"/>
      <c r="M224" s="285"/>
    </row>
    <row r="225" spans="1:13" ht="10.5" customHeight="1">
      <c r="A225" s="91"/>
      <c r="B225" s="91"/>
      <c r="C225" s="91"/>
      <c r="D225" s="91"/>
      <c r="E225" s="438"/>
      <c r="F225" s="439"/>
      <c r="G225" s="438"/>
      <c r="H225" s="439"/>
      <c r="I225" s="163"/>
      <c r="J225" s="451"/>
      <c r="K225" s="452"/>
      <c r="L225" s="438"/>
      <c r="M225" s="439"/>
    </row>
    <row r="226" spans="1:13" ht="14.25" customHeight="1">
      <c r="A226" s="265" t="s">
        <v>136</v>
      </c>
      <c r="B226" s="265"/>
      <c r="C226" s="265"/>
      <c r="D226" s="266"/>
      <c r="E226" s="454"/>
      <c r="F226" s="455"/>
      <c r="G226" s="458"/>
      <c r="H226" s="459"/>
      <c r="I226" s="164"/>
      <c r="J226" s="460"/>
      <c r="K226" s="459"/>
      <c r="L226" s="458"/>
      <c r="M226" s="459"/>
    </row>
    <row r="227" spans="1:13" ht="12.75">
      <c r="A227" s="19" t="s">
        <v>15</v>
      </c>
      <c r="B227" s="4"/>
      <c r="C227" s="4"/>
      <c r="D227" s="4"/>
      <c r="E227" s="320"/>
      <c r="F227" s="321"/>
      <c r="G227" s="320"/>
      <c r="H227" s="321"/>
      <c r="I227" s="160"/>
      <c r="J227" s="365"/>
      <c r="K227" s="321"/>
      <c r="L227" s="320"/>
      <c r="M227" s="321"/>
    </row>
    <row r="228" spans="1:13" ht="12.75">
      <c r="A228" s="59"/>
      <c r="B228" s="56" t="s">
        <v>87</v>
      </c>
      <c r="C228" s="56"/>
      <c r="D228" s="161"/>
      <c r="E228" s="316">
        <f>MRC!J229</f>
        <v>379803</v>
      </c>
      <c r="F228" s="317"/>
      <c r="G228" s="316">
        <f>'CLD - Effet instr. fin. éliminé'!J278</f>
        <v>-193626</v>
      </c>
      <c r="H228" s="317"/>
      <c r="I228" s="108"/>
      <c r="J228" s="352">
        <f>+K124-J124</f>
        <v>0</v>
      </c>
      <c r="K228" s="317"/>
      <c r="L228" s="316">
        <f>IF(L124=" ",M124,-L124)</f>
        <v>186177</v>
      </c>
      <c r="M228" s="317"/>
    </row>
    <row r="229" spans="1:13" ht="12.75">
      <c r="A229" s="51"/>
      <c r="B229" s="13" t="s">
        <v>137</v>
      </c>
      <c r="C229" s="16"/>
      <c r="D229" s="15"/>
      <c r="E229" s="304"/>
      <c r="F229" s="305"/>
      <c r="G229" s="304"/>
      <c r="H229" s="305"/>
      <c r="I229" s="109"/>
      <c r="J229" s="453"/>
      <c r="K229" s="305"/>
      <c r="L229" s="304"/>
      <c r="M229" s="305"/>
    </row>
    <row r="230" spans="2:13" ht="12.75">
      <c r="B230" s="14"/>
      <c r="C230" s="15" t="s">
        <v>86</v>
      </c>
      <c r="D230" s="15"/>
      <c r="E230" s="304">
        <f>IF(MRC!J231=0," ",MRC!J231)</f>
        <v>690894</v>
      </c>
      <c r="F230" s="305"/>
      <c r="G230" s="304">
        <f>'CLD - Effet instr. fin. éliminé'!J280</f>
        <v>10992</v>
      </c>
      <c r="H230" s="305"/>
      <c r="I230" s="109"/>
      <c r="J230" s="453"/>
      <c r="K230" s="305"/>
      <c r="L230" s="361">
        <f>IF(IF(E230=" ",0,E230)+IF(G230=" ",0,G230)-IF(J230=" ",0,J230)=0," ",IF(E230=" ",0,E230)+IF(G230=" ",0,G230)-IF(J230=" ",0,J230))</f>
        <v>701886</v>
      </c>
      <c r="M230" s="362"/>
    </row>
    <row r="231" spans="2:13" ht="12.75">
      <c r="B231" s="8"/>
      <c r="C231" s="16" t="s">
        <v>138</v>
      </c>
      <c r="D231" s="15" t="s">
        <v>177</v>
      </c>
      <c r="E231" s="304" t="str">
        <f>IF(MRC!J232=0," ",MRC!J232)</f>
        <v> </v>
      </c>
      <c r="F231" s="305"/>
      <c r="G231" s="304">
        <f>'CLD - Effet instr. fin. éliminé'!J281</f>
        <v>284</v>
      </c>
      <c r="H231" s="305"/>
      <c r="I231" s="109"/>
      <c r="J231" s="453"/>
      <c r="K231" s="305"/>
      <c r="L231" s="361">
        <f>IF(IF(E231=" ",0,E231)+IF(G231=" ",0,G231)-IF(J231=" ",0,J231)=0," ",IF(E231=" ",0,E231)+IF(G231=" ",0,G231)-IF(J231=" ",0,J231))</f>
        <v>284</v>
      </c>
      <c r="M231" s="362"/>
    </row>
    <row r="232" spans="2:13" ht="12.75">
      <c r="B232" s="82"/>
      <c r="C232" s="16" t="s">
        <v>167</v>
      </c>
      <c r="D232" s="15"/>
      <c r="E232" s="361" t="str">
        <f>IF(MRC!J233=0," ",MRC!J233)</f>
        <v> </v>
      </c>
      <c r="F232" s="362"/>
      <c r="G232" s="304"/>
      <c r="H232" s="305"/>
      <c r="I232" s="109"/>
      <c r="J232" s="453"/>
      <c r="K232" s="305"/>
      <c r="L232" s="361" t="str">
        <f>IF(IF(E232=" ",0,E232)+IF(G232=" ",0,G232)-IF(J232=" ",0,J232)=0," ",IF(E232=" ",0,E232)+IF(G232=" ",0,G232)-IF(J232=" ",0,J232))</f>
        <v> </v>
      </c>
      <c r="M232" s="362"/>
    </row>
    <row r="233" spans="2:13" ht="12.75">
      <c r="B233" s="335" t="s">
        <v>191</v>
      </c>
      <c r="C233" s="335"/>
      <c r="D233" s="336"/>
      <c r="E233" s="304" t="str">
        <f>IF(MRC!J234=0," ",MRC!J234)</f>
        <v> </v>
      </c>
      <c r="F233" s="305"/>
      <c r="G233" s="304"/>
      <c r="H233" s="305"/>
      <c r="I233" s="109"/>
      <c r="J233" s="453"/>
      <c r="K233" s="305"/>
      <c r="L233" s="361"/>
      <c r="M233" s="362"/>
    </row>
    <row r="234" spans="2:13" ht="12.75" customHeight="1">
      <c r="B234" s="88"/>
      <c r="C234" s="93" t="s">
        <v>9</v>
      </c>
      <c r="D234" s="87"/>
      <c r="E234" s="304">
        <f>IF(MRC!J235=0," ",MRC!J235)</f>
        <v>399806</v>
      </c>
      <c r="F234" s="305"/>
      <c r="G234" s="304">
        <f>'CLD - Effet instr. fin. éliminé'!J284</f>
        <v>152703</v>
      </c>
      <c r="H234" s="305"/>
      <c r="I234" s="109"/>
      <c r="J234" s="453"/>
      <c r="K234" s="305"/>
      <c r="L234" s="361">
        <f>IF(IF(E234=" ",0,E234)+IF(G234=" ",0,G234)-IF(J234=" ",0,J234)=0," ",IF(E234=" ",0,E234)+IF(G234=" ",0,G234)-IF(J234=" ",0,J234))</f>
        <v>552509</v>
      </c>
      <c r="M234" s="461"/>
    </row>
    <row r="235" spans="2:13" ht="13.5" customHeight="1">
      <c r="B235" s="94"/>
      <c r="C235" s="93" t="s">
        <v>216</v>
      </c>
      <c r="D235" s="87"/>
      <c r="E235" s="304">
        <f>IF(MRC!J236=0," ",MRC!J236)</f>
        <v>349163</v>
      </c>
      <c r="F235" s="305"/>
      <c r="G235" s="304">
        <f>'CLD - Effet instr. fin. éliminé'!J285</f>
        <v>221502</v>
      </c>
      <c r="H235" s="305"/>
      <c r="I235" s="109"/>
      <c r="J235" s="453"/>
      <c r="K235" s="305"/>
      <c r="L235" s="361">
        <f aca="true" t="shared" si="11" ref="L235:L241">IF(IF(E235=" ",0,E235)+IF(G235=" ",0,G235)-IF(J235=" ",0,J235)=0," ",IF(E235=" ",0,E235)+IF(G235=" ",0,G235)-IF(J235=" ",0,J235))</f>
        <v>570665</v>
      </c>
      <c r="M235" s="362"/>
    </row>
    <row r="236" spans="2:13" ht="12.75" customHeight="1">
      <c r="B236" s="94"/>
      <c r="C236" s="93" t="s">
        <v>74</v>
      </c>
      <c r="D236" s="87"/>
      <c r="E236" s="304">
        <f>IF(MRC!J237=0," ",MRC!J237)</f>
        <v>-222673</v>
      </c>
      <c r="F236" s="305"/>
      <c r="G236" s="304">
        <f>'CLD - Effet instr. fin. éliminé'!J286</f>
        <v>-1037</v>
      </c>
      <c r="H236" s="305"/>
      <c r="I236" s="109"/>
      <c r="J236" s="453"/>
      <c r="K236" s="305"/>
      <c r="L236" s="361">
        <f t="shared" si="11"/>
        <v>-223710</v>
      </c>
      <c r="M236" s="362"/>
    </row>
    <row r="237" spans="2:13" ht="12.75">
      <c r="B237" s="94"/>
      <c r="C237" s="93" t="s">
        <v>29</v>
      </c>
      <c r="D237" s="87"/>
      <c r="E237" s="304">
        <f>IF(MRC!J238=0," ",MRC!J238)</f>
        <v>22036</v>
      </c>
      <c r="F237" s="305"/>
      <c r="G237" s="304">
        <f>'CLD - Effet instr. fin. éliminé'!J287</f>
        <v>-13144</v>
      </c>
      <c r="H237" s="305"/>
      <c r="I237" s="107"/>
      <c r="J237" s="453"/>
      <c r="K237" s="305"/>
      <c r="L237" s="361">
        <f t="shared" si="11"/>
        <v>8892</v>
      </c>
      <c r="M237" s="362"/>
    </row>
    <row r="238" spans="2:13" ht="14.25" customHeight="1">
      <c r="B238" s="94"/>
      <c r="C238" s="93" t="s">
        <v>140</v>
      </c>
      <c r="D238" s="87"/>
      <c r="E238" s="304" t="str">
        <f>IF(MRC!J239=0," ",MRC!J239)</f>
        <v> </v>
      </c>
      <c r="F238" s="305"/>
      <c r="G238" s="304" t="str">
        <f>'CLD - Effet instr. fin. éliminé'!J288</f>
        <v> </v>
      </c>
      <c r="H238" s="305"/>
      <c r="I238" s="107"/>
      <c r="J238" s="453"/>
      <c r="K238" s="305"/>
      <c r="L238" s="361" t="str">
        <f t="shared" si="11"/>
        <v> </v>
      </c>
      <c r="M238" s="362"/>
    </row>
    <row r="239" spans="2:13" ht="13.5">
      <c r="B239" s="94"/>
      <c r="C239" s="93" t="s">
        <v>220</v>
      </c>
      <c r="D239" s="87"/>
      <c r="E239" s="304" t="str">
        <f>IF(MRC!J240=0," ",MRC!J240)</f>
        <v> </v>
      </c>
      <c r="F239" s="305"/>
      <c r="G239" s="304" t="str">
        <f>'CLD - Effet instr. fin. éliminé'!J289</f>
        <v> </v>
      </c>
      <c r="H239" s="305"/>
      <c r="I239" s="107"/>
      <c r="J239" s="453"/>
      <c r="K239" s="305"/>
      <c r="L239" s="361" t="str">
        <f t="shared" si="11"/>
        <v> </v>
      </c>
      <c r="M239" s="362"/>
    </row>
    <row r="240" spans="2:13" ht="13.5" customHeight="1">
      <c r="B240" s="94"/>
      <c r="C240" s="93" t="s">
        <v>45</v>
      </c>
      <c r="D240" s="87"/>
      <c r="E240" s="304" t="str">
        <f>IF(MRC!J241=0," ",MRC!J241)</f>
        <v> </v>
      </c>
      <c r="F240" s="305"/>
      <c r="G240" s="304" t="str">
        <f>'CLD - Effet instr. fin. éliminé'!J290</f>
        <v> </v>
      </c>
      <c r="H240" s="305"/>
      <c r="I240" s="107"/>
      <c r="J240" s="453"/>
      <c r="K240" s="305"/>
      <c r="L240" s="361" t="str">
        <f t="shared" si="11"/>
        <v> </v>
      </c>
      <c r="M240" s="362"/>
    </row>
    <row r="241" spans="2:13" ht="12.75" customHeight="1">
      <c r="B241" s="89"/>
      <c r="C241" s="93" t="s">
        <v>24</v>
      </c>
      <c r="D241" s="87"/>
      <c r="E241" s="304">
        <f>IF(MRC!J242=0," ",MRC!J242)</f>
        <v>-30800</v>
      </c>
      <c r="F241" s="305"/>
      <c r="G241" s="304">
        <f>'CLD - Effet instr. fin. éliminé'!J291</f>
        <v>1200</v>
      </c>
      <c r="H241" s="305"/>
      <c r="I241" s="107"/>
      <c r="J241" s="453"/>
      <c r="K241" s="305"/>
      <c r="L241" s="361">
        <f t="shared" si="11"/>
        <v>-29600</v>
      </c>
      <c r="M241" s="362"/>
    </row>
    <row r="242" spans="1:13" ht="11.25" customHeight="1">
      <c r="A242" s="7" t="s">
        <v>141</v>
      </c>
      <c r="B242" s="86"/>
      <c r="C242" s="93"/>
      <c r="D242" s="87"/>
      <c r="E242" s="304"/>
      <c r="F242" s="305"/>
      <c r="G242" s="304"/>
      <c r="H242" s="305"/>
      <c r="I242" s="107"/>
      <c r="J242" s="453"/>
      <c r="K242" s="305"/>
      <c r="L242" s="361"/>
      <c r="M242" s="362"/>
    </row>
    <row r="243" spans="2:13" ht="13.5">
      <c r="B243" s="93" t="s">
        <v>221</v>
      </c>
      <c r="C243" s="93"/>
      <c r="D243" s="87"/>
      <c r="E243" s="304">
        <f>IF(MRC!J244=0," ",MRC!J244)</f>
        <v>-1037191</v>
      </c>
      <c r="F243" s="305"/>
      <c r="G243" s="304">
        <f>'CLD - Effet instr. fin. éliminé'!J293</f>
        <v>-3790</v>
      </c>
      <c r="H243" s="305"/>
      <c r="I243" s="107"/>
      <c r="J243" s="453"/>
      <c r="K243" s="305"/>
      <c r="L243" s="361">
        <f>IF(IF(E243=" ",0,E243)+IF(G243=" ",0,G243)-IF(J243=" ",0,J243)=0," ",IF(E243=" ",0,E243)+IF(G243=" ",0,G243)-IF(J243=" ",0,J243))</f>
        <v>-1040981</v>
      </c>
      <c r="M243" s="461"/>
    </row>
    <row r="244" spans="2:13" ht="12.75">
      <c r="B244" s="93" t="s">
        <v>88</v>
      </c>
      <c r="C244" s="93"/>
      <c r="D244" s="87"/>
      <c r="E244" s="304" t="str">
        <f>IF(MRC!J245=0," ",MRC!J245)</f>
        <v> </v>
      </c>
      <c r="F244" s="305"/>
      <c r="G244" s="304" t="str">
        <f>'CLD - Effet instr. fin. éliminé'!J294</f>
        <v> </v>
      </c>
      <c r="H244" s="305"/>
      <c r="I244" s="110"/>
      <c r="J244" s="453"/>
      <c r="K244" s="305"/>
      <c r="L244" s="361" t="str">
        <f>IF(IF(E244=" ",0,E244)+IF(G244=" ",0,G244)-IF(J244=" ",0,J244)=0," ",IF(E244=" ",0,E244)+IF(G244=" ",0,G244)-IF(J244=" ",0,J244))</f>
        <v> </v>
      </c>
      <c r="M244" s="362"/>
    </row>
    <row r="245" spans="1:13" ht="38.25" customHeight="1">
      <c r="A245" s="367" t="s">
        <v>166</v>
      </c>
      <c r="B245" s="367"/>
      <c r="C245" s="367"/>
      <c r="D245" s="287"/>
      <c r="E245" s="304"/>
      <c r="F245" s="305"/>
      <c r="G245" s="304"/>
      <c r="H245" s="305"/>
      <c r="I245" s="110"/>
      <c r="J245" s="453"/>
      <c r="K245" s="305"/>
      <c r="L245" s="361"/>
      <c r="M245" s="362"/>
    </row>
    <row r="246" spans="2:13" ht="12.75">
      <c r="B246" s="93" t="s">
        <v>105</v>
      </c>
      <c r="C246" s="93"/>
      <c r="D246" s="87"/>
      <c r="E246" s="304">
        <f>IF(MRC!J247=0," ",MRC!J247)</f>
        <v>-117714</v>
      </c>
      <c r="F246" s="305"/>
      <c r="G246" s="304">
        <f>'CLD - Effet instr. fin. éliminé'!J296</f>
        <v>-240000</v>
      </c>
      <c r="H246" s="305"/>
      <c r="I246" s="110"/>
      <c r="J246" s="453"/>
      <c r="K246" s="305"/>
      <c r="L246" s="361">
        <f>IF(IF(E246=" ",0,E246)+IF(G246=" ",0,G246)-IF(J246=" ",0,J246)=0," ",IF(E246=" ",0,E246)+IF(G246=" ",0,G246)-IF(J246=" ",0,J246))</f>
        <v>-357714</v>
      </c>
      <c r="M246" s="461"/>
    </row>
    <row r="247" spans="2:13" ht="12.75">
      <c r="B247" s="93" t="s">
        <v>142</v>
      </c>
      <c r="C247" s="93"/>
      <c r="D247" s="87"/>
      <c r="E247" s="304" t="str">
        <f>IF(MRC!J248=0," ",MRC!J248)</f>
        <v> </v>
      </c>
      <c r="F247" s="305"/>
      <c r="G247" s="304">
        <f>'CLD - Effet instr. fin. éliminé'!J297</f>
        <v>74929</v>
      </c>
      <c r="H247" s="305"/>
      <c r="I247" s="110"/>
      <c r="J247" s="453"/>
      <c r="K247" s="305"/>
      <c r="L247" s="361">
        <f>IF(IF(E247=" ",0,E247)+IF(G247=" ",0,G247)-IF(J247=" ",0,J247)=0," ",IF(E247=" ",0,E247)+IF(G247=" ",0,G247)-IF(J247=" ",0,J247))</f>
        <v>74929</v>
      </c>
      <c r="M247" s="362"/>
    </row>
    <row r="248" spans="1:13" ht="12.75">
      <c r="A248" s="7" t="s">
        <v>143</v>
      </c>
      <c r="B248" s="93"/>
      <c r="C248" s="93"/>
      <c r="D248" s="87"/>
      <c r="E248" s="304"/>
      <c r="F248" s="305"/>
      <c r="G248" s="304"/>
      <c r="H248" s="305"/>
      <c r="I248" s="110"/>
      <c r="J248" s="453"/>
      <c r="K248" s="305"/>
      <c r="L248" s="361"/>
      <c r="M248" s="362"/>
    </row>
    <row r="249" spans="2:13" ht="12.75">
      <c r="B249" s="93" t="s">
        <v>144</v>
      </c>
      <c r="C249" s="93"/>
      <c r="D249" s="87"/>
      <c r="E249" s="304">
        <f>IF(MRC!J250=0," ",MRC!J250)</f>
        <v>1408200</v>
      </c>
      <c r="F249" s="305"/>
      <c r="G249" s="304">
        <f>'CLD - Effet instr. fin. éliminé'!J299</f>
        <v>40000</v>
      </c>
      <c r="H249" s="305"/>
      <c r="I249" s="110"/>
      <c r="J249" s="453"/>
      <c r="K249" s="305"/>
      <c r="L249" s="361">
        <f>IF(IF(E249=" ",0,E249)+IF(G249=" ",0,G249)-IF(J249=" ",0,J249)=0," ",IF(E249=" ",0,E249)+IF(G249=" ",0,G249)-IF(J249=" ",0,J249))</f>
        <v>1448200</v>
      </c>
      <c r="M249" s="461"/>
    </row>
    <row r="250" spans="2:13" ht="12.75">
      <c r="B250" s="93" t="s">
        <v>52</v>
      </c>
      <c r="C250" s="93"/>
      <c r="D250" s="87"/>
      <c r="E250" s="304">
        <f>IF(MRC!J251=0," ",MRC!J251)</f>
        <v>-947509</v>
      </c>
      <c r="F250" s="305"/>
      <c r="G250" s="304" t="str">
        <f>'CLD - Effet instr. fin. éliminé'!J300</f>
        <v> </v>
      </c>
      <c r="H250" s="305"/>
      <c r="I250" s="110"/>
      <c r="J250" s="453"/>
      <c r="K250" s="305"/>
      <c r="L250" s="361">
        <f>IF(IF(E250=" ",0,E250)+IF(G250=" ",0,G250)-IF(J250=" ",0,J250)=0," ",IF(E250=" ",0,E250)+IF(G250=" ",0,G250)-IF(J250=" ",0,J250))</f>
        <v>-947509</v>
      </c>
      <c r="M250" s="362"/>
    </row>
    <row r="251" spans="2:13" ht="12.75">
      <c r="B251" s="93" t="s">
        <v>145</v>
      </c>
      <c r="C251" s="93"/>
      <c r="D251" s="87"/>
      <c r="E251" s="304">
        <f>IF(MRC!J252=0," ",MRC!J252)</f>
        <v>-840500</v>
      </c>
      <c r="F251" s="305"/>
      <c r="G251" s="304" t="str">
        <f>'CLD - Effet instr. fin. éliminé'!J301</f>
        <v> </v>
      </c>
      <c r="H251" s="305"/>
      <c r="I251" s="110"/>
      <c r="J251" s="453"/>
      <c r="K251" s="305"/>
      <c r="L251" s="361">
        <f>IF(IF(E251=" ",0,E251)+IF(G251=" ",0,G251)-IF(J251=" ",0,J251)=0," ",IF(E251=" ",0,E251)+IF(G251=" ",0,G251)-IF(J251=" ",0,J251))</f>
        <v>-840500</v>
      </c>
      <c r="M251" s="362"/>
    </row>
    <row r="252" spans="2:13" ht="12.75">
      <c r="B252" s="93" t="s">
        <v>138</v>
      </c>
      <c r="C252" s="13" t="s">
        <v>170</v>
      </c>
      <c r="D252" s="87"/>
      <c r="E252" s="304">
        <f>IF(MRC!J253=0," ",MRC!J253)</f>
        <v>11066</v>
      </c>
      <c r="F252" s="305"/>
      <c r="G252" s="304" t="str">
        <f>'CLD - Effet instr. fin. éliminé'!J302</f>
        <v> </v>
      </c>
      <c r="H252" s="305"/>
      <c r="I252" s="110"/>
      <c r="J252" s="453"/>
      <c r="K252" s="305"/>
      <c r="L252" s="361">
        <f>IF(IF(E252=" ",0,E252)+IF(G252=" ",0,G252)-IF(J252=" ",0,J252)=0," ",IF(E252=" ",0,E252)+IF(G252=" ",0,G252)-IF(J252=" ",0,J252))</f>
        <v>11066</v>
      </c>
      <c r="M252" s="362"/>
    </row>
    <row r="253" spans="2:13" ht="12.75">
      <c r="B253" s="127" t="s">
        <v>138</v>
      </c>
      <c r="C253" s="134"/>
      <c r="D253" s="116"/>
      <c r="E253" s="324" t="str">
        <f>IF(MRC!J254=0," ",MRC!J254)</f>
        <v> </v>
      </c>
      <c r="F253" s="325"/>
      <c r="G253" s="304" t="str">
        <f>'CLD - Effet instr. fin. éliminé'!J303</f>
        <v> </v>
      </c>
      <c r="H253" s="305"/>
      <c r="I253" s="111"/>
      <c r="J253" s="462"/>
      <c r="K253" s="325"/>
      <c r="L253" s="361" t="str">
        <f>IF(IF(E253=" ",0,E253)+IF(G253=" ",0,G253)-IF(J253=" ",0,J253)=0," ",IF(E253=" ",0,E253)+IF(G253=" ",0,G253)-IF(J253=" ",0,J253))</f>
        <v> </v>
      </c>
      <c r="M253" s="362"/>
    </row>
    <row r="254" spans="1:13" ht="24.75" customHeight="1">
      <c r="A254" s="372" t="s">
        <v>146</v>
      </c>
      <c r="B254" s="372"/>
      <c r="C254" s="372"/>
      <c r="D254" s="373"/>
      <c r="E254" s="374">
        <f>SUM(E228:F253)</f>
        <v>64581</v>
      </c>
      <c r="F254" s="375"/>
      <c r="G254" s="374">
        <f>SUM(G228:H253)</f>
        <v>50013</v>
      </c>
      <c r="H254" s="375"/>
      <c r="I254" s="128"/>
      <c r="J254" s="463">
        <f>SUM(J228:K253)</f>
        <v>0</v>
      </c>
      <c r="K254" s="375"/>
      <c r="L254" s="374">
        <f>SUM(L228:M253)</f>
        <v>114594</v>
      </c>
      <c r="M254" s="375"/>
    </row>
    <row r="255" spans="1:13" ht="26.25" customHeight="1">
      <c r="A255" s="370" t="s">
        <v>147</v>
      </c>
      <c r="B255" s="370"/>
      <c r="C255" s="370"/>
      <c r="D255" s="371"/>
      <c r="E255" s="304">
        <f>MRC!J256</f>
        <v>278450</v>
      </c>
      <c r="F255" s="305"/>
      <c r="G255" s="304">
        <f>'CLD - Effet instr. fin. éliminé'!J305</f>
        <v>229630</v>
      </c>
      <c r="H255" s="305"/>
      <c r="I255" s="111"/>
      <c r="J255" s="462"/>
      <c r="K255" s="325"/>
      <c r="L255" s="361">
        <f>IF(IF(E255=" ",0,E255)+IF(G255=" ",0,G255)-IF(J255=" ",0,J255)=0," ",IF(E255=" ",0,E255)+IF(G255=" ",0,G255)-IF(J255=" ",0,J255))</f>
        <v>508080</v>
      </c>
      <c r="M255" s="362"/>
    </row>
    <row r="256" spans="1:13" ht="24.75" customHeight="1">
      <c r="A256" s="332" t="s">
        <v>148</v>
      </c>
      <c r="B256" s="332"/>
      <c r="C256" s="332"/>
      <c r="D256" s="333"/>
      <c r="E256" s="296">
        <f>SUM(E254:F255)</f>
        <v>343031</v>
      </c>
      <c r="F256" s="297"/>
      <c r="G256" s="296">
        <f>SUM(G254:H255)</f>
        <v>279643</v>
      </c>
      <c r="H256" s="297"/>
      <c r="I256" s="81"/>
      <c r="J256" s="368">
        <f>SUM(J254:K255)</f>
        <v>0</v>
      </c>
      <c r="K256" s="369"/>
      <c r="L256" s="296">
        <f>SUM(L254:M255)</f>
        <v>622674</v>
      </c>
      <c r="M256" s="297"/>
    </row>
    <row r="257" spans="1:13" ht="12.75">
      <c r="A257" s="12" t="s">
        <v>135</v>
      </c>
      <c r="B257" s="12"/>
      <c r="C257" s="12"/>
      <c r="D257" s="12"/>
      <c r="E257" s="464">
        <v>343031</v>
      </c>
      <c r="F257" s="465"/>
      <c r="G257" s="464">
        <v>279643</v>
      </c>
      <c r="H257" s="465"/>
      <c r="I257" s="167"/>
      <c r="J257" s="456"/>
      <c r="K257" s="457"/>
      <c r="L257" s="464">
        <f>E257+G257</f>
        <v>622674</v>
      </c>
      <c r="M257" s="465"/>
    </row>
    <row r="258" ht="9" customHeight="1"/>
    <row r="259" spans="1:15" ht="24" customHeight="1">
      <c r="A259" s="212" t="s">
        <v>118</v>
      </c>
      <c r="B259" s="270" t="s">
        <v>254</v>
      </c>
      <c r="C259" s="270"/>
      <c r="D259" s="270"/>
      <c r="E259" s="270"/>
      <c r="F259" s="270"/>
      <c r="G259" s="270"/>
      <c r="H259" s="270"/>
      <c r="I259" s="270"/>
      <c r="J259" s="270"/>
      <c r="K259" s="270"/>
      <c r="L259" s="270"/>
      <c r="M259" s="270"/>
      <c r="N259" s="250"/>
      <c r="O259" s="250"/>
    </row>
    <row r="260" spans="1:13" ht="12.75" customHeight="1">
      <c r="A260" s="144" t="s">
        <v>190</v>
      </c>
      <c r="B260" s="270" t="s">
        <v>234</v>
      </c>
      <c r="C260" s="270"/>
      <c r="D260" s="270"/>
      <c r="E260" s="270"/>
      <c r="F260" s="270"/>
      <c r="G260" s="270"/>
      <c r="H260" s="270"/>
      <c r="I260" s="270"/>
      <c r="J260" s="270"/>
      <c r="K260" s="270"/>
      <c r="L260" s="270"/>
      <c r="M260" s="270"/>
    </row>
    <row r="261" spans="1:13" ht="13.5" customHeight="1">
      <c r="A261" s="8" t="s">
        <v>215</v>
      </c>
      <c r="B261" s="8" t="s">
        <v>181</v>
      </c>
      <c r="C261" s="8"/>
      <c r="D261" s="8"/>
      <c r="E261" s="182"/>
      <c r="F261" s="182"/>
      <c r="G261" s="143"/>
      <c r="H261" s="183"/>
      <c r="I261" s="182"/>
      <c r="J261"/>
      <c r="K261"/>
      <c r="L261"/>
      <c r="M261"/>
    </row>
    <row r="262" spans="1:13" ht="13.5" customHeight="1">
      <c r="A262" s="8"/>
      <c r="B262" s="8"/>
      <c r="C262" s="8"/>
      <c r="D262" s="8"/>
      <c r="E262" s="182"/>
      <c r="F262" s="182"/>
      <c r="G262" s="143"/>
      <c r="H262" s="183"/>
      <c r="I262" s="182"/>
      <c r="J262"/>
      <c r="K262"/>
      <c r="L262"/>
      <c r="M262"/>
    </row>
    <row r="263" spans="1:13" s="196" customFormat="1" ht="25.5" customHeight="1">
      <c r="A263" s="450" t="s">
        <v>192</v>
      </c>
      <c r="B263" s="450"/>
      <c r="C263" s="450"/>
      <c r="D263" s="450"/>
      <c r="E263" s="450"/>
      <c r="F263" s="450"/>
      <c r="G263" s="450"/>
      <c r="H263" s="450"/>
      <c r="I263" s="450"/>
      <c r="J263" s="450"/>
      <c r="K263" s="450"/>
      <c r="L263" s="450"/>
      <c r="M263" s="450"/>
    </row>
    <row r="266" spans="1:13" ht="17.25" customHeight="1">
      <c r="A266" s="341" t="s">
        <v>198</v>
      </c>
      <c r="B266" s="342"/>
      <c r="C266" s="342"/>
      <c r="D266" s="342"/>
      <c r="E266" s="342"/>
      <c r="F266" s="342"/>
      <c r="G266" s="342"/>
      <c r="H266" s="342"/>
      <c r="I266" s="342"/>
      <c r="J266" s="342"/>
      <c r="K266" s="342"/>
      <c r="L266" s="342"/>
      <c r="M266" s="343"/>
    </row>
    <row r="267" spans="1:13" s="64" customFormat="1" ht="13.5" customHeight="1">
      <c r="A267" s="279"/>
      <c r="B267" s="277"/>
      <c r="C267" s="277"/>
      <c r="D267" s="278"/>
      <c r="E267" s="442" t="s">
        <v>129</v>
      </c>
      <c r="F267" s="443"/>
      <c r="G267" s="443"/>
      <c r="H267" s="443"/>
      <c r="I267" s="280" t="s">
        <v>109</v>
      </c>
      <c r="J267" s="281"/>
      <c r="K267" s="282"/>
      <c r="L267" s="280" t="s">
        <v>130</v>
      </c>
      <c r="M267" s="282"/>
    </row>
    <row r="268" spans="1:13" s="64" customFormat="1" ht="12.75" customHeight="1">
      <c r="A268" s="274"/>
      <c r="B268" s="275"/>
      <c r="C268" s="275"/>
      <c r="D268" s="276"/>
      <c r="E268" s="283" t="s">
        <v>263</v>
      </c>
      <c r="F268" s="285"/>
      <c r="G268" s="283" t="s">
        <v>264</v>
      </c>
      <c r="H268" s="285"/>
      <c r="I268" s="283"/>
      <c r="J268" s="284"/>
      <c r="K268" s="285"/>
      <c r="L268" s="283"/>
      <c r="M268" s="285"/>
    </row>
    <row r="269" spans="1:13" ht="12.75">
      <c r="A269" s="91"/>
      <c r="B269" s="91"/>
      <c r="C269" s="91"/>
      <c r="D269" s="91"/>
      <c r="E269" s="349"/>
      <c r="F269" s="350"/>
      <c r="G269" s="349"/>
      <c r="H269" s="350"/>
      <c r="I269" s="132"/>
      <c r="J269" s="466"/>
      <c r="K269" s="467"/>
      <c r="L269" s="349"/>
      <c r="M269" s="350"/>
    </row>
    <row r="270" spans="1:13" ht="15" customHeight="1">
      <c r="A270" s="380" t="s">
        <v>149</v>
      </c>
      <c r="B270" s="380"/>
      <c r="C270" s="380"/>
      <c r="D270" s="381"/>
      <c r="E270" s="359"/>
      <c r="F270" s="360"/>
      <c r="G270" s="359"/>
      <c r="H270" s="360"/>
      <c r="I270" s="162"/>
      <c r="J270" s="468"/>
      <c r="K270" s="469"/>
      <c r="L270" s="359"/>
      <c r="M270" s="360"/>
    </row>
    <row r="271" spans="1:13" ht="12.75">
      <c r="A271" s="99" t="s">
        <v>150</v>
      </c>
      <c r="B271" s="95"/>
      <c r="C271" s="95"/>
      <c r="D271" s="96"/>
      <c r="E271" s="304">
        <f>IF(MRC!J268=0," ",MRC!J268)</f>
        <v>1438410</v>
      </c>
      <c r="F271" s="305"/>
      <c r="G271" s="304">
        <f>'CLD - Effet instr. fin. éliminé'!J317</f>
        <v>416595</v>
      </c>
      <c r="H271" s="305"/>
      <c r="I271" s="24"/>
      <c r="J271" s="470"/>
      <c r="K271" s="471"/>
      <c r="L271" s="361">
        <f>IF(IF(E271=" ",0,E271)+IF(G271=" ",0,G271)-IF(J271=" ",0,J271)=0," ",IF(E271=" ",0,E271)+IF(G271=" ",0,G271)-IF(J271=" ",0,J271))</f>
        <v>1855005</v>
      </c>
      <c r="M271" s="461"/>
    </row>
    <row r="272" spans="1:13" ht="12.75">
      <c r="A272" s="112" t="s">
        <v>151</v>
      </c>
      <c r="B272" s="113"/>
      <c r="C272" s="16"/>
      <c r="D272" s="15"/>
      <c r="E272" s="304">
        <f>IF(MRC!J269=0," ",MRC!J269)</f>
        <v>377272</v>
      </c>
      <c r="F272" s="305"/>
      <c r="G272" s="304">
        <f>'CLD - Effet instr. fin. éliminé'!J318</f>
        <v>77070</v>
      </c>
      <c r="H272" s="305"/>
      <c r="I272" s="24"/>
      <c r="J272" s="470"/>
      <c r="K272" s="471"/>
      <c r="L272" s="361">
        <f aca="true" t="shared" si="12" ref="L272:L287">IF(IF(E272=" ",0,E272)+IF(G272=" ",0,G272)-IF(J272=" ",0,J272)=0," ",IF(E272=" ",0,E272)+IF(G272=" ",0,G272)-IF(J272=" ",0,J272))</f>
        <v>454342</v>
      </c>
      <c r="M272" s="362"/>
    </row>
    <row r="273" spans="1:13" ht="12.75">
      <c r="A273" s="112" t="s">
        <v>152</v>
      </c>
      <c r="B273" s="13"/>
      <c r="C273" s="97"/>
      <c r="D273" s="98"/>
      <c r="E273" s="304">
        <f>IF(MRC!J270=0," ",MRC!J270)</f>
        <v>1654743</v>
      </c>
      <c r="F273" s="305"/>
      <c r="G273" s="304">
        <f>'CLD - Effet instr. fin. éliminé'!J319</f>
        <v>317464</v>
      </c>
      <c r="H273" s="305"/>
      <c r="I273" s="24"/>
      <c r="J273" s="470"/>
      <c r="K273" s="471"/>
      <c r="L273" s="361">
        <f t="shared" si="12"/>
        <v>1972207</v>
      </c>
      <c r="M273" s="362"/>
    </row>
    <row r="274" spans="1:13" ht="12.75">
      <c r="A274" s="112" t="s">
        <v>7</v>
      </c>
      <c r="B274" s="13"/>
      <c r="C274" s="16"/>
      <c r="D274" s="15"/>
      <c r="E274" s="304"/>
      <c r="F274" s="305"/>
      <c r="G274" s="304"/>
      <c r="H274" s="305"/>
      <c r="I274" s="24"/>
      <c r="J274" s="470"/>
      <c r="K274" s="471"/>
      <c r="L274" s="361" t="str">
        <f t="shared" si="12"/>
        <v> </v>
      </c>
      <c r="M274" s="362"/>
    </row>
    <row r="275" spans="2:13" ht="12.75">
      <c r="B275" s="384" t="s">
        <v>153</v>
      </c>
      <c r="C275" s="384"/>
      <c r="D275" s="385"/>
      <c r="E275" s="197" t="str">
        <f>IF(MRC!J272=0," ",MRC!J272)</f>
        <v> </v>
      </c>
      <c r="F275" s="198"/>
      <c r="G275" s="304" t="str">
        <f>'CLD - Effet instr. fin. éliminé'!J321</f>
        <v> </v>
      </c>
      <c r="H275" s="305"/>
      <c r="I275" s="24"/>
      <c r="J275" s="470"/>
      <c r="K275" s="471"/>
      <c r="L275" s="361" t="str">
        <f t="shared" si="12"/>
        <v> </v>
      </c>
      <c r="M275" s="362"/>
    </row>
    <row r="276" spans="2:13" ht="12.75">
      <c r="B276" s="13"/>
      <c r="C276" s="16" t="s">
        <v>154</v>
      </c>
      <c r="D276" s="15"/>
      <c r="E276" s="304">
        <f>IF(MRC!J273=0," ",MRC!J273)</f>
        <v>301772</v>
      </c>
      <c r="F276" s="305"/>
      <c r="G276" s="304" t="str">
        <f>'CLD - Effet instr. fin. éliminé'!J322</f>
        <v> </v>
      </c>
      <c r="H276" s="305"/>
      <c r="I276" s="24"/>
      <c r="J276" s="470"/>
      <c r="K276" s="471"/>
      <c r="L276" s="361">
        <f t="shared" si="12"/>
        <v>301772</v>
      </c>
      <c r="M276" s="362"/>
    </row>
    <row r="277" spans="2:13" ht="12.75">
      <c r="B277" s="101"/>
      <c r="C277" s="101" t="s">
        <v>155</v>
      </c>
      <c r="D277" s="102"/>
      <c r="E277" s="304">
        <f>IF(MRC!J274=0," ",MRC!J274)</f>
        <v>11327</v>
      </c>
      <c r="F277" s="305"/>
      <c r="G277" s="304" t="str">
        <f>'CLD - Effet instr. fin. éliminé'!J323</f>
        <v> </v>
      </c>
      <c r="H277" s="305"/>
      <c r="I277" s="24"/>
      <c r="J277" s="470"/>
      <c r="K277" s="471"/>
      <c r="L277" s="361">
        <f t="shared" si="12"/>
        <v>11327</v>
      </c>
      <c r="M277" s="362"/>
    </row>
    <row r="278" spans="2:13" ht="12.75">
      <c r="B278" s="101"/>
      <c r="C278" s="101" t="s">
        <v>156</v>
      </c>
      <c r="D278" s="102"/>
      <c r="E278" s="304">
        <f>IF(MRC!J275=0," ",MRC!J275)</f>
        <v>50051</v>
      </c>
      <c r="F278" s="305"/>
      <c r="G278" s="304" t="str">
        <f>'CLD - Effet instr. fin. éliminé'!J324</f>
        <v> </v>
      </c>
      <c r="H278" s="305"/>
      <c r="I278" s="24"/>
      <c r="J278" s="472"/>
      <c r="K278" s="473"/>
      <c r="L278" s="361">
        <f t="shared" si="12"/>
        <v>50051</v>
      </c>
      <c r="M278" s="362"/>
    </row>
    <row r="279" spans="2:13" ht="12.75">
      <c r="B279" s="101"/>
      <c r="C279" s="101" t="s">
        <v>157</v>
      </c>
      <c r="D279" s="102"/>
      <c r="E279" s="304" t="str">
        <f>IF(MRC!J276=0," ",MRC!J276)</f>
        <v> </v>
      </c>
      <c r="F279" s="305"/>
      <c r="G279" s="304" t="str">
        <f>'CLD - Effet instr. fin. éliminé'!J325</f>
        <v> </v>
      </c>
      <c r="H279" s="305"/>
      <c r="I279" s="24"/>
      <c r="J279" s="470"/>
      <c r="K279" s="471"/>
      <c r="L279" s="361" t="str">
        <f t="shared" si="12"/>
        <v> </v>
      </c>
      <c r="M279" s="362"/>
    </row>
    <row r="280" spans="2:13" ht="12.75">
      <c r="B280" s="101" t="s">
        <v>158</v>
      </c>
      <c r="C280" s="101"/>
      <c r="D280" s="102"/>
      <c r="E280" s="304">
        <f>IF(MRC!J277=0," ",MRC!J277)</f>
        <v>28261</v>
      </c>
      <c r="F280" s="305"/>
      <c r="G280" s="304">
        <f>'CLD - Effet instr. fin. éliminé'!J326</f>
        <v>280</v>
      </c>
      <c r="H280" s="305"/>
      <c r="I280" s="24"/>
      <c r="J280" s="470"/>
      <c r="K280" s="471"/>
      <c r="L280" s="361">
        <f t="shared" si="12"/>
        <v>28541</v>
      </c>
      <c r="M280" s="362"/>
    </row>
    <row r="281" spans="1:13" ht="12.75">
      <c r="A281" s="104" t="s">
        <v>159</v>
      </c>
      <c r="B281" s="101"/>
      <c r="C281" s="101"/>
      <c r="D281" s="102"/>
      <c r="E281" s="304"/>
      <c r="F281" s="305"/>
      <c r="G281" s="304"/>
      <c r="H281" s="305"/>
      <c r="I281" s="24"/>
      <c r="J281" s="470"/>
      <c r="K281" s="471"/>
      <c r="L281" s="361" t="str">
        <f t="shared" si="12"/>
        <v> </v>
      </c>
      <c r="M281" s="362"/>
    </row>
    <row r="282" spans="2:13" ht="12.75">
      <c r="B282" s="13" t="s">
        <v>160</v>
      </c>
      <c r="C282" s="13"/>
      <c r="D282" s="15"/>
      <c r="E282" s="304" t="str">
        <f>IF(MRC!J279=0," ",MRC!J279)</f>
        <v> </v>
      </c>
      <c r="F282" s="305"/>
      <c r="G282" s="304" t="str">
        <f>'CLD - Effet instr. fin. éliminé'!J328</f>
        <v> </v>
      </c>
      <c r="H282" s="305"/>
      <c r="I282" s="24"/>
      <c r="J282" s="470"/>
      <c r="K282" s="471"/>
      <c r="L282" s="361" t="str">
        <f t="shared" si="12"/>
        <v> </v>
      </c>
      <c r="M282" s="362"/>
    </row>
    <row r="283" spans="2:13" ht="12.75">
      <c r="B283" s="13"/>
      <c r="C283" s="13" t="s">
        <v>33</v>
      </c>
      <c r="D283" s="15"/>
      <c r="E283" s="304" t="str">
        <f>IF(MRC!J280=0," ",MRC!J280)</f>
        <v> </v>
      </c>
      <c r="F283" s="305"/>
      <c r="G283" s="304" t="str">
        <f>'CLD - Effet instr. fin. éliminé'!J329</f>
        <v> </v>
      </c>
      <c r="H283" s="305"/>
      <c r="I283" s="24"/>
      <c r="J283" s="470"/>
      <c r="K283" s="471"/>
      <c r="L283" s="361" t="str">
        <f t="shared" si="12"/>
        <v> </v>
      </c>
      <c r="M283" s="362"/>
    </row>
    <row r="284" spans="2:13" ht="12.75">
      <c r="B284" s="13"/>
      <c r="C284" s="13" t="s">
        <v>115</v>
      </c>
      <c r="D284" s="15"/>
      <c r="E284" s="304">
        <f>IF(MRC!J281=0," ",MRC!J281)</f>
        <v>800669</v>
      </c>
      <c r="F284" s="305"/>
      <c r="G284" s="304" t="str">
        <f>'CLD - Effet instr. fin. éliminé'!J330</f>
        <v> </v>
      </c>
      <c r="H284" s="305"/>
      <c r="I284" s="24"/>
      <c r="J284" s="470"/>
      <c r="K284" s="471"/>
      <c r="L284" s="361">
        <f t="shared" si="12"/>
        <v>800669</v>
      </c>
      <c r="M284" s="362"/>
    </row>
    <row r="285" spans="2:13" ht="12.75">
      <c r="B285" s="13" t="s">
        <v>161</v>
      </c>
      <c r="C285" s="13"/>
      <c r="D285" s="15"/>
      <c r="E285" s="304">
        <f>IF(MRC!J282=0," ",MRC!J282)</f>
        <v>911019</v>
      </c>
      <c r="F285" s="305"/>
      <c r="G285" s="304">
        <f>'CLD - Effet instr. fin. éliminé'!J331</f>
        <v>458765</v>
      </c>
      <c r="H285" s="305"/>
      <c r="I285" s="24"/>
      <c r="J285" s="470">
        <f>K188</f>
        <v>722525</v>
      </c>
      <c r="K285" s="471"/>
      <c r="L285" s="361">
        <f t="shared" si="12"/>
        <v>647259</v>
      </c>
      <c r="M285" s="362"/>
    </row>
    <row r="286" spans="1:13" ht="12.75">
      <c r="A286" s="104" t="s">
        <v>162</v>
      </c>
      <c r="B286" s="13"/>
      <c r="C286" s="13"/>
      <c r="D286" s="15"/>
      <c r="E286" s="304">
        <f>IF(MRC!J283=0," ",MRC!J283)</f>
        <v>690894</v>
      </c>
      <c r="F286" s="305"/>
      <c r="G286" s="304">
        <f>'CLD - Effet instr. fin. éliminé'!J332</f>
        <v>10992</v>
      </c>
      <c r="H286" s="305"/>
      <c r="I286" s="24"/>
      <c r="J286" s="470"/>
      <c r="K286" s="471"/>
      <c r="L286" s="361">
        <f t="shared" si="12"/>
        <v>701886</v>
      </c>
      <c r="M286" s="362"/>
    </row>
    <row r="287" spans="1:13" ht="12.75">
      <c r="A287" s="7" t="s">
        <v>115</v>
      </c>
      <c r="B287" s="114"/>
      <c r="C287" s="114"/>
      <c r="D287" s="115"/>
      <c r="E287" s="304">
        <f>IF(MRC!J284=0," ",MRC!J284)</f>
        <v>434000</v>
      </c>
      <c r="F287" s="305"/>
      <c r="G287" s="304">
        <f>'CLD - Effet instr. fin. éliminé'!J333</f>
        <v>11212</v>
      </c>
      <c r="H287" s="305"/>
      <c r="I287" s="26"/>
      <c r="J287" s="470"/>
      <c r="K287" s="471"/>
      <c r="L287" s="361">
        <f t="shared" si="12"/>
        <v>445212</v>
      </c>
      <c r="M287" s="362"/>
    </row>
    <row r="288" spans="1:13" ht="12.75" customHeight="1">
      <c r="A288" s="386" t="s">
        <v>163</v>
      </c>
      <c r="B288" s="386"/>
      <c r="C288" s="386"/>
      <c r="D288" s="387"/>
      <c r="E288" s="296">
        <f>SUM(E271:F287)</f>
        <v>6698418</v>
      </c>
      <c r="F288" s="297"/>
      <c r="G288" s="296">
        <f>SUM(G271:H287)</f>
        <v>1292378</v>
      </c>
      <c r="H288" s="297"/>
      <c r="I288" s="81"/>
      <c r="J288" s="368">
        <f>SUM(J271:K287)</f>
        <v>722525</v>
      </c>
      <c r="K288" s="369"/>
      <c r="L288" s="296">
        <f>SUM(L271:M287)</f>
        <v>7268271</v>
      </c>
      <c r="M288" s="297"/>
    </row>
    <row r="289" spans="1:13" ht="12.75">
      <c r="A289" s="12" t="s">
        <v>164</v>
      </c>
      <c r="B289" s="12"/>
      <c r="C289" s="12"/>
      <c r="D289" s="12"/>
      <c r="E289" s="464">
        <f>SUM(E107:E115)</f>
        <v>6698418</v>
      </c>
      <c r="F289" s="465"/>
      <c r="G289" s="464">
        <f>SUM(G107:G115)</f>
        <v>1292378</v>
      </c>
      <c r="H289" s="465"/>
      <c r="I289" s="167"/>
      <c r="J289" s="456"/>
      <c r="K289" s="457"/>
      <c r="L289" s="464">
        <f>SUM(L107:L115)</f>
        <v>7268271</v>
      </c>
      <c r="M289" s="465"/>
    </row>
    <row r="291" spans="1:13" s="196" customFormat="1" ht="24" customHeight="1">
      <c r="A291" s="450" t="s">
        <v>193</v>
      </c>
      <c r="B291" s="450"/>
      <c r="C291" s="450"/>
      <c r="D291" s="450"/>
      <c r="E291" s="450"/>
      <c r="F291" s="450"/>
      <c r="G291" s="450"/>
      <c r="H291" s="450"/>
      <c r="I291" s="450"/>
      <c r="J291" s="450"/>
      <c r="K291" s="450"/>
      <c r="L291" s="450"/>
      <c r="M291" s="450"/>
    </row>
  </sheetData>
  <sheetProtection/>
  <mergeCells count="403">
    <mergeCell ref="E285:F285"/>
    <mergeCell ref="L287:M287"/>
    <mergeCell ref="J287:K287"/>
    <mergeCell ref="L285:M285"/>
    <mergeCell ref="J286:K286"/>
    <mergeCell ref="E287:F287"/>
    <mergeCell ref="E286:F286"/>
    <mergeCell ref="G287:H287"/>
    <mergeCell ref="G285:H285"/>
    <mergeCell ref="J285:K285"/>
    <mergeCell ref="L283:M283"/>
    <mergeCell ref="J283:K283"/>
    <mergeCell ref="L284:M284"/>
    <mergeCell ref="G284:H284"/>
    <mergeCell ref="J284:K284"/>
    <mergeCell ref="L286:M286"/>
    <mergeCell ref="G286:H286"/>
    <mergeCell ref="A291:M291"/>
    <mergeCell ref="A288:D288"/>
    <mergeCell ref="E288:F288"/>
    <mergeCell ref="G288:H288"/>
    <mergeCell ref="J288:K288"/>
    <mergeCell ref="E289:F289"/>
    <mergeCell ref="G289:H289"/>
    <mergeCell ref="L289:M289"/>
    <mergeCell ref="J289:K289"/>
    <mergeCell ref="L288:M288"/>
    <mergeCell ref="E284:F284"/>
    <mergeCell ref="J281:K281"/>
    <mergeCell ref="E282:F282"/>
    <mergeCell ref="G281:H281"/>
    <mergeCell ref="E281:F281"/>
    <mergeCell ref="E283:F283"/>
    <mergeCell ref="G283:H283"/>
    <mergeCell ref="G282:H282"/>
    <mergeCell ref="J282:K282"/>
    <mergeCell ref="J280:K280"/>
    <mergeCell ref="E280:F280"/>
    <mergeCell ref="G280:H280"/>
    <mergeCell ref="E277:F277"/>
    <mergeCell ref="G277:H277"/>
    <mergeCell ref="J277:K277"/>
    <mergeCell ref="J279:K279"/>
    <mergeCell ref="E278:F278"/>
    <mergeCell ref="G278:H278"/>
    <mergeCell ref="G279:H279"/>
    <mergeCell ref="L282:M282"/>
    <mergeCell ref="L278:M278"/>
    <mergeCell ref="L279:M279"/>
    <mergeCell ref="L277:M277"/>
    <mergeCell ref="L281:M281"/>
    <mergeCell ref="L280:M280"/>
    <mergeCell ref="L273:M273"/>
    <mergeCell ref="L274:M274"/>
    <mergeCell ref="E276:F276"/>
    <mergeCell ref="G276:H276"/>
    <mergeCell ref="J276:K276"/>
    <mergeCell ref="L275:M275"/>
    <mergeCell ref="L276:M276"/>
    <mergeCell ref="E274:F274"/>
    <mergeCell ref="G274:H274"/>
    <mergeCell ref="J274:K274"/>
    <mergeCell ref="L271:M271"/>
    <mergeCell ref="E279:F279"/>
    <mergeCell ref="J278:K278"/>
    <mergeCell ref="B275:D275"/>
    <mergeCell ref="G275:H275"/>
    <mergeCell ref="J275:K275"/>
    <mergeCell ref="L272:M272"/>
    <mergeCell ref="E273:F273"/>
    <mergeCell ref="G273:H273"/>
    <mergeCell ref="J273:K273"/>
    <mergeCell ref="L269:M269"/>
    <mergeCell ref="E269:F269"/>
    <mergeCell ref="G269:H269"/>
    <mergeCell ref="E272:F272"/>
    <mergeCell ref="G272:H272"/>
    <mergeCell ref="J272:K272"/>
    <mergeCell ref="L270:M270"/>
    <mergeCell ref="E271:F271"/>
    <mergeCell ref="G271:H271"/>
    <mergeCell ref="J271:K271"/>
    <mergeCell ref="A270:D270"/>
    <mergeCell ref="E270:F270"/>
    <mergeCell ref="G270:H270"/>
    <mergeCell ref="J270:K270"/>
    <mergeCell ref="J269:K269"/>
    <mergeCell ref="L256:M256"/>
    <mergeCell ref="J255:K255"/>
    <mergeCell ref="L255:M255"/>
    <mergeCell ref="J257:K257"/>
    <mergeCell ref="J256:K256"/>
    <mergeCell ref="B260:M260"/>
    <mergeCell ref="L267:M268"/>
    <mergeCell ref="E257:F257"/>
    <mergeCell ref="G257:H257"/>
    <mergeCell ref="A255:D255"/>
    <mergeCell ref="G255:H255"/>
    <mergeCell ref="G256:H256"/>
    <mergeCell ref="E255:F255"/>
    <mergeCell ref="A256:D256"/>
    <mergeCell ref="E256:F256"/>
    <mergeCell ref="L257:M257"/>
    <mergeCell ref="B259:M259"/>
    <mergeCell ref="A267:D268"/>
    <mergeCell ref="E267:H267"/>
    <mergeCell ref="I267:K268"/>
    <mergeCell ref="A263:M263"/>
    <mergeCell ref="A266:M266"/>
    <mergeCell ref="E268:F268"/>
    <mergeCell ref="G268:H268"/>
    <mergeCell ref="J253:K253"/>
    <mergeCell ref="L253:M253"/>
    <mergeCell ref="A254:D254"/>
    <mergeCell ref="E254:F254"/>
    <mergeCell ref="G253:H253"/>
    <mergeCell ref="G254:H254"/>
    <mergeCell ref="L254:M254"/>
    <mergeCell ref="J254:K254"/>
    <mergeCell ref="E253:F253"/>
    <mergeCell ref="A245:D245"/>
    <mergeCell ref="E245:F245"/>
    <mergeCell ref="G245:H245"/>
    <mergeCell ref="E251:F251"/>
    <mergeCell ref="G251:H251"/>
    <mergeCell ref="E246:F246"/>
    <mergeCell ref="G250:H250"/>
    <mergeCell ref="E248:F248"/>
    <mergeCell ref="G248:H248"/>
    <mergeCell ref="E249:F249"/>
    <mergeCell ref="L252:M252"/>
    <mergeCell ref="J252:K252"/>
    <mergeCell ref="E252:F252"/>
    <mergeCell ref="G252:H252"/>
    <mergeCell ref="E250:F250"/>
    <mergeCell ref="G246:H246"/>
    <mergeCell ref="E247:F247"/>
    <mergeCell ref="G247:H247"/>
    <mergeCell ref="G249:H249"/>
    <mergeCell ref="L251:M251"/>
    <mergeCell ref="J250:K250"/>
    <mergeCell ref="L248:M248"/>
    <mergeCell ref="J251:K251"/>
    <mergeCell ref="J248:K248"/>
    <mergeCell ref="J249:K249"/>
    <mergeCell ref="L245:M245"/>
    <mergeCell ref="J245:K245"/>
    <mergeCell ref="L250:M250"/>
    <mergeCell ref="L247:M247"/>
    <mergeCell ref="J247:K247"/>
    <mergeCell ref="L249:M249"/>
    <mergeCell ref="J246:K246"/>
    <mergeCell ref="L246:M246"/>
    <mergeCell ref="L244:M244"/>
    <mergeCell ref="E243:F243"/>
    <mergeCell ref="G243:H243"/>
    <mergeCell ref="J243:K243"/>
    <mergeCell ref="E244:F244"/>
    <mergeCell ref="G244:H244"/>
    <mergeCell ref="J244:K244"/>
    <mergeCell ref="L243:M243"/>
    <mergeCell ref="E240:F240"/>
    <mergeCell ref="G240:H240"/>
    <mergeCell ref="L241:M241"/>
    <mergeCell ref="E242:F242"/>
    <mergeCell ref="G242:H242"/>
    <mergeCell ref="J242:K242"/>
    <mergeCell ref="L242:M242"/>
    <mergeCell ref="E241:F241"/>
    <mergeCell ref="G241:H241"/>
    <mergeCell ref="J241:K241"/>
    <mergeCell ref="E239:F239"/>
    <mergeCell ref="G239:H239"/>
    <mergeCell ref="L239:M239"/>
    <mergeCell ref="J239:K239"/>
    <mergeCell ref="E237:F237"/>
    <mergeCell ref="E236:F236"/>
    <mergeCell ref="G236:H236"/>
    <mergeCell ref="E238:F238"/>
    <mergeCell ref="G238:H238"/>
    <mergeCell ref="J240:K240"/>
    <mergeCell ref="L240:M240"/>
    <mergeCell ref="G237:H237"/>
    <mergeCell ref="G235:H235"/>
    <mergeCell ref="L238:M238"/>
    <mergeCell ref="L236:M236"/>
    <mergeCell ref="J238:K238"/>
    <mergeCell ref="J236:K236"/>
    <mergeCell ref="J237:K237"/>
    <mergeCell ref="L237:M237"/>
    <mergeCell ref="L235:M235"/>
    <mergeCell ref="J230:K230"/>
    <mergeCell ref="E235:F235"/>
    <mergeCell ref="E232:F232"/>
    <mergeCell ref="E234:F234"/>
    <mergeCell ref="J235:K235"/>
    <mergeCell ref="G234:H234"/>
    <mergeCell ref="J231:K231"/>
    <mergeCell ref="G232:H232"/>
    <mergeCell ref="J232:K232"/>
    <mergeCell ref="L232:M232"/>
    <mergeCell ref="L234:M234"/>
    <mergeCell ref="J234:K234"/>
    <mergeCell ref="L233:M233"/>
    <mergeCell ref="J233:K233"/>
    <mergeCell ref="L229:M229"/>
    <mergeCell ref="E227:F227"/>
    <mergeCell ref="G227:H227"/>
    <mergeCell ref="B233:D233"/>
    <mergeCell ref="E233:F233"/>
    <mergeCell ref="G233:H233"/>
    <mergeCell ref="E231:F231"/>
    <mergeCell ref="G231:H231"/>
    <mergeCell ref="L230:M230"/>
    <mergeCell ref="L231:M231"/>
    <mergeCell ref="L227:M227"/>
    <mergeCell ref="L228:M228"/>
    <mergeCell ref="L226:M226"/>
    <mergeCell ref="J228:K228"/>
    <mergeCell ref="J227:K227"/>
    <mergeCell ref="J226:K226"/>
    <mergeCell ref="A226:D226"/>
    <mergeCell ref="E226:F226"/>
    <mergeCell ref="L217:M217"/>
    <mergeCell ref="J217:K217"/>
    <mergeCell ref="G217:H217"/>
    <mergeCell ref="E217:F217"/>
    <mergeCell ref="L225:M225"/>
    <mergeCell ref="E225:F225"/>
    <mergeCell ref="G225:H225"/>
    <mergeCell ref="G226:H226"/>
    <mergeCell ref="E230:F230"/>
    <mergeCell ref="G230:H230"/>
    <mergeCell ref="E229:F229"/>
    <mergeCell ref="G229:H229"/>
    <mergeCell ref="E212:F212"/>
    <mergeCell ref="J225:K225"/>
    <mergeCell ref="J229:K229"/>
    <mergeCell ref="E228:F228"/>
    <mergeCell ref="G228:H228"/>
    <mergeCell ref="E224:F224"/>
    <mergeCell ref="G224:H224"/>
    <mergeCell ref="E215:F215"/>
    <mergeCell ref="A216:D216"/>
    <mergeCell ref="A223:D224"/>
    <mergeCell ref="E223:H223"/>
    <mergeCell ref="A222:M222"/>
    <mergeCell ref="A220:M220"/>
    <mergeCell ref="L223:M224"/>
    <mergeCell ref="I223:K224"/>
    <mergeCell ref="J216:K216"/>
    <mergeCell ref="G216:H216"/>
    <mergeCell ref="E216:F216"/>
    <mergeCell ref="A215:D215"/>
    <mergeCell ref="J214:K214"/>
    <mergeCell ref="G215:H215"/>
    <mergeCell ref="G210:H210"/>
    <mergeCell ref="E214:F214"/>
    <mergeCell ref="G211:H211"/>
    <mergeCell ref="G214:H214"/>
    <mergeCell ref="G212:H212"/>
    <mergeCell ref="G213:H213"/>
    <mergeCell ref="J215:K215"/>
    <mergeCell ref="A123:D123"/>
    <mergeCell ref="B213:D213"/>
    <mergeCell ref="E213:F213"/>
    <mergeCell ref="L213:M213"/>
    <mergeCell ref="J213:K213"/>
    <mergeCell ref="B210:D210"/>
    <mergeCell ref="J209:K209"/>
    <mergeCell ref="J212:K212"/>
    <mergeCell ref="J211:K211"/>
    <mergeCell ref="J210:K210"/>
    <mergeCell ref="E211:F211"/>
    <mergeCell ref="E210:F210"/>
    <mergeCell ref="G209:H209"/>
    <mergeCell ref="B211:D211"/>
    <mergeCell ref="A83:D84"/>
    <mergeCell ref="B98:D98"/>
    <mergeCell ref="B88:D88"/>
    <mergeCell ref="A120:D121"/>
    <mergeCell ref="C105:D105"/>
    <mergeCell ref="A119:M119"/>
    <mergeCell ref="E121:F121"/>
    <mergeCell ref="L83:M84"/>
    <mergeCell ref="I120:K121"/>
    <mergeCell ref="E120:H120"/>
    <mergeCell ref="B127:D127"/>
    <mergeCell ref="A116:D116"/>
    <mergeCell ref="L120:M121"/>
    <mergeCell ref="E203:F203"/>
    <mergeCell ref="L152:M153"/>
    <mergeCell ref="A151:M151"/>
    <mergeCell ref="I152:K153"/>
    <mergeCell ref="B132:D132"/>
    <mergeCell ref="C146:D146"/>
    <mergeCell ref="A149:D149"/>
    <mergeCell ref="E204:F204"/>
    <mergeCell ref="G202:H202"/>
    <mergeCell ref="G205:H205"/>
    <mergeCell ref="G204:H204"/>
    <mergeCell ref="E202:F202"/>
    <mergeCell ref="G203:H203"/>
    <mergeCell ref="A36:D37"/>
    <mergeCell ref="G37:H37"/>
    <mergeCell ref="L36:M37"/>
    <mergeCell ref="E36:H36"/>
    <mergeCell ref="I36:K37"/>
    <mergeCell ref="E37:F37"/>
    <mergeCell ref="C44:D44"/>
    <mergeCell ref="B47:D47"/>
    <mergeCell ref="A1:M1"/>
    <mergeCell ref="I2:K3"/>
    <mergeCell ref="L2:M3"/>
    <mergeCell ref="E2:H2"/>
    <mergeCell ref="E3:F3"/>
    <mergeCell ref="G3:H3"/>
    <mergeCell ref="A2:D3"/>
    <mergeCell ref="A35:M35"/>
    <mergeCell ref="B52:D52"/>
    <mergeCell ref="B57:D57"/>
    <mergeCell ref="A82:M82"/>
    <mergeCell ref="B67:D67"/>
    <mergeCell ref="B62:D62"/>
    <mergeCell ref="C70:D70"/>
    <mergeCell ref="B73:D73"/>
    <mergeCell ref="A79:D79"/>
    <mergeCell ref="A80:D80"/>
    <mergeCell ref="G121:H121"/>
    <mergeCell ref="G84:H84"/>
    <mergeCell ref="I83:K84"/>
    <mergeCell ref="E84:F84"/>
    <mergeCell ref="E83:H83"/>
    <mergeCell ref="A148:D148"/>
    <mergeCell ref="B135:D135"/>
    <mergeCell ref="C145:D145"/>
    <mergeCell ref="B139:D139"/>
    <mergeCell ref="C140:D140"/>
    <mergeCell ref="B142:D142"/>
    <mergeCell ref="E152:H152"/>
    <mergeCell ref="G153:H153"/>
    <mergeCell ref="B168:D168"/>
    <mergeCell ref="E153:F153"/>
    <mergeCell ref="A152:D153"/>
    <mergeCell ref="A155:D155"/>
    <mergeCell ref="B158:D158"/>
    <mergeCell ref="C173:D173"/>
    <mergeCell ref="B170:D170"/>
    <mergeCell ref="C187:G187"/>
    <mergeCell ref="C189:H189"/>
    <mergeCell ref="A184:K184"/>
    <mergeCell ref="A178:D178"/>
    <mergeCell ref="C177:D177"/>
    <mergeCell ref="B174:D174"/>
    <mergeCell ref="B172:D172"/>
    <mergeCell ref="A179:D179"/>
    <mergeCell ref="E198:H198"/>
    <mergeCell ref="A197:M197"/>
    <mergeCell ref="A198:D199"/>
    <mergeCell ref="L198:M199"/>
    <mergeCell ref="E199:F199"/>
    <mergeCell ref="G199:H199"/>
    <mergeCell ref="I198:K199"/>
    <mergeCell ref="G206:H206"/>
    <mergeCell ref="E205:F205"/>
    <mergeCell ref="J208:K208"/>
    <mergeCell ref="J205:K205"/>
    <mergeCell ref="G208:H208"/>
    <mergeCell ref="E206:F206"/>
    <mergeCell ref="G207:H207"/>
    <mergeCell ref="E207:F207"/>
    <mergeCell ref="E208:F208"/>
    <mergeCell ref="L200:M200"/>
    <mergeCell ref="L201:M201"/>
    <mergeCell ref="L202:M202"/>
    <mergeCell ref="J206:K206"/>
    <mergeCell ref="J203:K203"/>
    <mergeCell ref="J200:K200"/>
    <mergeCell ref="L216:M216"/>
    <mergeCell ref="L203:M203"/>
    <mergeCell ref="L204:M204"/>
    <mergeCell ref="L215:M215"/>
    <mergeCell ref="L206:M206"/>
    <mergeCell ref="L212:M212"/>
    <mergeCell ref="L211:M211"/>
    <mergeCell ref="L209:M209"/>
    <mergeCell ref="L210:M210"/>
    <mergeCell ref="L207:M207"/>
    <mergeCell ref="B203:D203"/>
    <mergeCell ref="L214:M214"/>
    <mergeCell ref="A201:D201"/>
    <mergeCell ref="J202:K202"/>
    <mergeCell ref="L205:M205"/>
    <mergeCell ref="J207:K207"/>
    <mergeCell ref="L208:M208"/>
    <mergeCell ref="B209:D209"/>
    <mergeCell ref="E209:F209"/>
    <mergeCell ref="J204:K204"/>
    <mergeCell ref="E201:F201"/>
    <mergeCell ref="J201:K201"/>
    <mergeCell ref="G201:H201"/>
    <mergeCell ref="E200:F200"/>
    <mergeCell ref="G200:H200"/>
  </mergeCells>
  <printOptions/>
  <pageMargins left="0.1968503937007874" right="0" top="0.3937007874015748" bottom="0.4724409448818898" header="0.5118110236220472" footer="0.31496062992125984"/>
  <pageSetup horizontalDpi="300" verticalDpi="300" orientation="landscape" paperSize="9" scale="85" r:id="rId1"/>
  <headerFooter alignWithMargins="0">
    <oddFooter>&amp;LRF 2009 - Chiffrier - Consolidé&amp;C2010-03-19&amp;R&amp;P</oddFooter>
  </headerFooter>
  <rowBreaks count="7" manualBreakCount="7">
    <brk id="34" max="255" man="1"/>
    <brk id="81" max="255" man="1"/>
    <brk id="118" max="255" man="1"/>
    <brk id="150" max="255" man="1"/>
    <brk id="183" max="255" man="1"/>
    <brk id="196" max="255" man="1"/>
    <brk id="2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Yvon Bouchard</cp:lastModifiedBy>
  <cp:lastPrinted>2010-03-19T15:23:16Z</cp:lastPrinted>
  <dcterms:created xsi:type="dcterms:W3CDTF">1999-12-07T19:57:36Z</dcterms:created>
  <dcterms:modified xsi:type="dcterms:W3CDTF">2010-03-19T15:23:17Z</dcterms:modified>
  <cp:category/>
  <cp:version/>
  <cp:contentType/>
  <cp:contentStatus/>
</cp:coreProperties>
</file>